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основий 1а" sheetId="1" state="visible" r:id="rId3"/>
    <sheet name="Харківська 132" sheetId="2" state="visible" r:id="rId4"/>
    <sheet name="тарифи з ЦТП населення" sheetId="3" state="visible" r:id="rId5"/>
    <sheet name="тарифи з ЦТП бюджет_інші" sheetId="4" state="visible" r:id="rId6"/>
    <sheet name="тарифи без ЦТП населення" sheetId="5" state="visible" r:id="rId7"/>
    <sheet name="тарифи без ЦТП бюджет_інші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<sst xmlns="http://schemas.openxmlformats.org/spreadsheetml/2006/main" count="1134" uniqueCount="165">
  <si>
    <t xml:space="preserve">Додаток 2</t>
  </si>
  <si>
    <t xml:space="preserve">до наказу начальника Чугуївської міської військової  адміністрації "01"  09  2026 № 810</t>
  </si>
  <si>
    <t xml:space="preserve"> </t>
  </si>
  <si>
    <t xml:space="preserve"> 2.1 Структура одноставкових тарифів на теплову енергію, що виробляється, транспортується та постачається Комунальним підприємством "Чугуївтепло", послугу з постачання теплової енергії для потреб  населення автономно опалювального будинку провул. Сосновий, 1А  на 2026/2027р.р.</t>
  </si>
  <si>
    <t xml:space="preserve">№ з/п</t>
  </si>
  <si>
    <t xml:space="preserve">Найменування показників</t>
  </si>
  <si>
    <t xml:space="preserve">Для потреб населення</t>
  </si>
  <si>
    <t xml:space="preserve">тис.грн. на рік</t>
  </si>
  <si>
    <t xml:space="preserve">грн./Гкал</t>
  </si>
  <si>
    <t xml:space="preserve">1</t>
  </si>
  <si>
    <t xml:space="preserve">Виробництво теплової енергії</t>
  </si>
  <si>
    <t xml:space="preserve">Виробнича собівартість, у т.ч.:</t>
  </si>
  <si>
    <t xml:space="preserve">1.1</t>
  </si>
  <si>
    <t xml:space="preserve">прямі матеріальні витрати, у т.ч.:</t>
  </si>
  <si>
    <t xml:space="preserve">1.1.1</t>
  </si>
  <si>
    <t xml:space="preserve">витрати на паливо</t>
  </si>
  <si>
    <t xml:space="preserve">1.1.2</t>
  </si>
  <si>
    <t xml:space="preserve">витрати на електроенергію </t>
  </si>
  <si>
    <t xml:space="preserve">1.1.3</t>
  </si>
  <si>
    <t xml:space="preserve">витрати на покупну теплову енергію</t>
  </si>
  <si>
    <t xml:space="preserve">1.1.4</t>
  </si>
  <si>
    <t xml:space="preserve">вода для технологічних потреб та водовідведення</t>
  </si>
  <si>
    <t xml:space="preserve">1.1.5</t>
  </si>
  <si>
    <t xml:space="preserve">матеріали, запасні частини, та інші матеріальні ресурси</t>
  </si>
  <si>
    <t xml:space="preserve">1.2</t>
  </si>
  <si>
    <t xml:space="preserve">прямі витрати на оплату праці з відрахуваннями на соціальні заходи</t>
  </si>
  <si>
    <t xml:space="preserve">1.3</t>
  </si>
  <si>
    <t xml:space="preserve">інші прямі витрати, у т.ч.:</t>
  </si>
  <si>
    <t xml:space="preserve">1.3.1</t>
  </si>
  <si>
    <t xml:space="preserve">амортизаційні відрахування</t>
  </si>
  <si>
    <t xml:space="preserve">1.3.2</t>
  </si>
  <si>
    <t xml:space="preserve">інші прямі витрати</t>
  </si>
  <si>
    <t xml:space="preserve">1.4</t>
  </si>
  <si>
    <t xml:space="preserve">загальновиробничі витрати у т.ч.:</t>
  </si>
  <si>
    <t xml:space="preserve">1.4.1</t>
  </si>
  <si>
    <t xml:space="preserve">витрати на оплату праці з відрахуваннями на соціальні заходи</t>
  </si>
  <si>
    <t xml:space="preserve">1.4.2</t>
  </si>
  <si>
    <t xml:space="preserve">інші витрати</t>
  </si>
  <si>
    <t xml:space="preserve">2</t>
  </si>
  <si>
    <t xml:space="preserve">Адміністративні витрати, у т.ч.:</t>
  </si>
  <si>
    <t xml:space="preserve">2.1</t>
  </si>
  <si>
    <t xml:space="preserve">2.2</t>
  </si>
  <si>
    <t xml:space="preserve">3</t>
  </si>
  <si>
    <t xml:space="preserve">Повна собівартість виробництва теплової енергії</t>
  </si>
  <si>
    <t xml:space="preserve">4</t>
  </si>
  <si>
    <t xml:space="preserve">Витрати на покриття втрат</t>
  </si>
  <si>
    <t xml:space="preserve">5</t>
  </si>
  <si>
    <t xml:space="preserve">Розрахунковий прибуток, у т.ч.:</t>
  </si>
  <si>
    <t xml:space="preserve">5.1</t>
  </si>
  <si>
    <t xml:space="preserve">податок на прибуток</t>
  </si>
  <si>
    <t xml:space="preserve">5.2</t>
  </si>
  <si>
    <t xml:space="preserve">на розвиток виробництва (виробничі інвестиції)</t>
  </si>
  <si>
    <t xml:space="preserve">5.3</t>
  </si>
  <si>
    <t xml:space="preserve">інше використання прибутку</t>
  </si>
  <si>
    <t xml:space="preserve">6</t>
  </si>
  <si>
    <t xml:space="preserve">Вартість виробництва теплової енергії за відповідними тарифами</t>
  </si>
  <si>
    <t xml:space="preserve">7</t>
  </si>
  <si>
    <t xml:space="preserve">Тариф на виробництво теплової енергії, грн/Гкал</t>
  </si>
  <si>
    <t xml:space="preserve">х</t>
  </si>
  <si>
    <t xml:space="preserve">Транспортування теплової енергії</t>
  </si>
  <si>
    <t xml:space="preserve">8</t>
  </si>
  <si>
    <t xml:space="preserve">8.1</t>
  </si>
  <si>
    <t xml:space="preserve">8.1.1</t>
  </si>
  <si>
    <t xml:space="preserve">8.1.2</t>
  </si>
  <si>
    <t xml:space="preserve">8.1.3</t>
  </si>
  <si>
    <t xml:space="preserve">витрати на відшкодування втрат теплової енергії у теплових мережах</t>
  </si>
  <si>
    <t xml:space="preserve">8.1.4</t>
  </si>
  <si>
    <t xml:space="preserve">8.2</t>
  </si>
  <si>
    <t xml:space="preserve">8.3</t>
  </si>
  <si>
    <t xml:space="preserve">8.3.1</t>
  </si>
  <si>
    <t xml:space="preserve">8.3.2</t>
  </si>
  <si>
    <t xml:space="preserve">8.4</t>
  </si>
  <si>
    <t xml:space="preserve">8.4.1</t>
  </si>
  <si>
    <t xml:space="preserve">8.4.2</t>
  </si>
  <si>
    <t xml:space="preserve">9</t>
  </si>
  <si>
    <t xml:space="preserve">9.1</t>
  </si>
  <si>
    <t xml:space="preserve">9.2</t>
  </si>
  <si>
    <t xml:space="preserve">10</t>
  </si>
  <si>
    <t xml:space="preserve">Повна собівартість транспортування теплової енергії</t>
  </si>
  <si>
    <t xml:space="preserve">11</t>
  </si>
  <si>
    <t xml:space="preserve">12</t>
  </si>
  <si>
    <t xml:space="preserve">12.1</t>
  </si>
  <si>
    <t xml:space="preserve">12.2</t>
  </si>
  <si>
    <t xml:space="preserve">12.3</t>
  </si>
  <si>
    <t xml:space="preserve">13</t>
  </si>
  <si>
    <t xml:space="preserve">Вартість транспортування теплової енергії за відповідними тарифами</t>
  </si>
  <si>
    <t xml:space="preserve">14</t>
  </si>
  <si>
    <t xml:space="preserve">Тариф на транспортування теплової енергії, грн/Гкал</t>
  </si>
  <si>
    <t xml:space="preserve">Постачання теплової енергії</t>
  </si>
  <si>
    <t xml:space="preserve">15</t>
  </si>
  <si>
    <t xml:space="preserve">15.1</t>
  </si>
  <si>
    <t xml:space="preserve">прямі матеріальні витрати</t>
  </si>
  <si>
    <t xml:space="preserve">15.2</t>
  </si>
  <si>
    <t xml:space="preserve">15.3</t>
  </si>
  <si>
    <t xml:space="preserve">15.3.1</t>
  </si>
  <si>
    <t xml:space="preserve">15.3.2</t>
  </si>
  <si>
    <t xml:space="preserve">15.4</t>
  </si>
  <si>
    <t xml:space="preserve">15.4.1</t>
  </si>
  <si>
    <t xml:space="preserve">15.4.2</t>
  </si>
  <si>
    <t xml:space="preserve">16</t>
  </si>
  <si>
    <t xml:space="preserve">16.1</t>
  </si>
  <si>
    <t xml:space="preserve">16.2</t>
  </si>
  <si>
    <t xml:space="preserve">17</t>
  </si>
  <si>
    <t xml:space="preserve">Витрати на оплату послуг банків з приймання платежів за послугу з постачання теплової енергії (Касовий збір)</t>
  </si>
  <si>
    <t xml:space="preserve">18</t>
  </si>
  <si>
    <t xml:space="preserve">Повна собівартість постачання теплової енергії</t>
  </si>
  <si>
    <t xml:space="preserve">19</t>
  </si>
  <si>
    <t xml:space="preserve">20</t>
  </si>
  <si>
    <t xml:space="preserve">20.1</t>
  </si>
  <si>
    <t xml:space="preserve">20.2</t>
  </si>
  <si>
    <t xml:space="preserve">20.3</t>
  </si>
  <si>
    <t xml:space="preserve">21</t>
  </si>
  <si>
    <t xml:space="preserve">Вартість постачання теплової енергії за відповідними тарифами</t>
  </si>
  <si>
    <t xml:space="preserve">22</t>
  </si>
  <si>
    <t xml:space="preserve">Тариф на постачання теплової енергії, грн/Гкал</t>
  </si>
  <si>
    <t xml:space="preserve">23</t>
  </si>
  <si>
    <t xml:space="preserve">Повна собівартість теплової енергії</t>
  </si>
  <si>
    <t xml:space="preserve">24</t>
  </si>
  <si>
    <t xml:space="preserve">25</t>
  </si>
  <si>
    <t xml:space="preserve">Розрахунковий прибуток </t>
  </si>
  <si>
    <t xml:space="preserve">25.1</t>
  </si>
  <si>
    <t xml:space="preserve">25.2</t>
  </si>
  <si>
    <t xml:space="preserve">25.3</t>
  </si>
  <si>
    <t xml:space="preserve">26</t>
  </si>
  <si>
    <t xml:space="preserve">Вартість  теплової енергії за відповідними тарифами</t>
  </si>
  <si>
    <t xml:space="preserve">27</t>
  </si>
  <si>
    <t xml:space="preserve">Тариф на теплову енергію без ПДВ</t>
  </si>
  <si>
    <t xml:space="preserve">28</t>
  </si>
  <si>
    <t xml:space="preserve">Податок на додану вартість</t>
  </si>
  <si>
    <t xml:space="preserve">29</t>
  </si>
  <si>
    <t xml:space="preserve">Тариф на теплову енергію з ПДВ</t>
  </si>
  <si>
    <t xml:space="preserve">30</t>
  </si>
  <si>
    <t xml:space="preserve">Тариф на послугу з постачання теплової енергії з ПДВ</t>
  </si>
  <si>
    <t xml:space="preserve">31</t>
  </si>
  <si>
    <t xml:space="preserve">Обсяг відпуску теплової енергії з колекторів, Гкал</t>
  </si>
  <si>
    <t xml:space="preserve">32</t>
  </si>
  <si>
    <t xml:space="preserve">Обсяг реалізації теплової енергії власним споживачам, Гкал</t>
  </si>
  <si>
    <t xml:space="preserve">33</t>
  </si>
  <si>
    <t xml:space="preserve">Рівень рентабельності,%</t>
  </si>
  <si>
    <t xml:space="preserve">Директор КП "Чугуївтепло"</t>
  </si>
  <si>
    <t xml:space="preserve">Наталія ПЕТРОВА</t>
  </si>
  <si>
    <t xml:space="preserve">Економіст</t>
  </si>
  <si>
    <t xml:space="preserve">Марина ОЛІЙНИКОВА</t>
  </si>
  <si>
    <t xml:space="preserve"> 2.2  Структура одноставкових тарифів на теплову енергію, що виробляється, транспортується та постачається Комунальним підприємством "Чугуївтепло", послугу з постачання теплової енергії для потреб  населення автономно опалювального будинку вул. Харківська, 132  на 2026/2027р.р.</t>
  </si>
  <si>
    <t xml:space="preserve">==</t>
  </si>
  <si>
    <t xml:space="preserve">Тариф на послугу з постачання теплової енергії  з ПДВ</t>
  </si>
  <si>
    <t xml:space="preserve"> 2.3 Структура одноставкових тарифів на теплову енергію, її виробництво, транспортування та постачання, послугу з постачання теплової енергії для потреб населення, що надається Комунальним підприємством "Чугуївтепло"  за допомогою ЦТП  на 2026/2027р.р.</t>
  </si>
  <si>
    <t xml:space="preserve">у тому числі:</t>
  </si>
  <si>
    <t xml:space="preserve">32.1</t>
  </si>
  <si>
    <t xml:space="preserve">Обсяг реалізації теплової енергії власним споживачам без ЦТП, Гкал</t>
  </si>
  <si>
    <t xml:space="preserve">32.2</t>
  </si>
  <si>
    <t xml:space="preserve">Обсяг реалізації теплової енергії власним споживачам з ЦТП, Гкал</t>
  </si>
  <si>
    <t xml:space="preserve">2.4 Структура одноставкових тарифів на теплову енергію, її виробництво, транспортування та постачання, послугу з постачання теплової енергії для потреб бюджетних установ і організацій та інших споживачів, що надається з допомогою ЦТП КП "Чугуївтепло" на 2026/2027 роки</t>
  </si>
  <si>
    <t xml:space="preserve">Для потреб бюджетних установ</t>
  </si>
  <si>
    <t xml:space="preserve">Для потреб інших споживачів</t>
  </si>
  <si>
    <t xml:space="preserve">19.1</t>
  </si>
  <si>
    <t xml:space="preserve">19.2</t>
  </si>
  <si>
    <t xml:space="preserve">19.3</t>
  </si>
  <si>
    <t xml:space="preserve">24.1</t>
  </si>
  <si>
    <t xml:space="preserve">24.2</t>
  </si>
  <si>
    <t xml:space="preserve">24.3</t>
  </si>
  <si>
    <t xml:space="preserve">31.1</t>
  </si>
  <si>
    <t xml:space="preserve">31.2</t>
  </si>
  <si>
    <t xml:space="preserve">2.5  Структура одноставкових тарифів на теплову енергію, її виробництво, транспортування та постачання, послугу з постачання теплової енергії для потреб населення, що надається Комунальним підприємством "Чугуївтепло"  без допомоги ЦТП на 2026/2027р.р.</t>
  </si>
  <si>
    <t xml:space="preserve">2.6 Структура одноставкових тарифів на теплову енергію, її виробництво, транспортування та постачання, послугу з постачання теплової енергії для потреб бюджетних установ і організацій та інших споживачів, що надається КП "Чугуївтепло" без допомоги ЦТП  на 2026/2027 роки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</si>
</sst>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0"/>
    <numFmt numFmtId="167" formatCode="0.00"/>
    <numFmt numFmtId="168" formatCode="0.0"/>
    <numFmt numFmtId="169" formatCode="0"/>
  </numFmts>
  <fonts count="20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b val="true"/>
      <sz val="10.5"/>
      <name val="Times New Roman"/>
      <family val="1"/>
      <charset val="204"/>
    </font>
    <font>
      <sz val="10.5"/>
      <name val="Times New Roman"/>
      <family val="1"/>
      <charset val="204"/>
    </font>
    <font>
      <b val="true"/>
      <sz val="10"/>
      <color rgb="FFFFFF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13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3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6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3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3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3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7" fillId="0" borderId="3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51.42"/>
    <col collapsed="false" customWidth="true" hidden="false" outlineLevel="0" max="3" min="3" style="1" width="9.57"/>
    <col collapsed="false" customWidth="true" hidden="false" outlineLevel="0" max="4" min="4" style="1" width="23.71"/>
    <col collapsed="false" customWidth="true" hidden="false" outlineLevel="0" max="5" min="5" style="1" width="0.29"/>
    <col collapsed="false" customWidth="true" hidden="false" outlineLevel="0" max="6" min="6" style="1" width="3.15"/>
    <col collapsed="false" customWidth="true" hidden="false" outlineLevel="0" max="257" min="257" style="1" width="6.14"/>
    <col collapsed="false" customWidth="true" hidden="false" outlineLevel="0" max="258" min="258" style="1" width="39.42"/>
    <col collapsed="false" customWidth="true" hidden="false" outlineLevel="0" max="259" min="259" style="1" width="9.57"/>
    <col collapsed="false" customWidth="true" hidden="false" outlineLevel="0" max="513" min="513" style="1" width="6.14"/>
    <col collapsed="false" customWidth="true" hidden="false" outlineLevel="0" max="514" min="514" style="1" width="39.42"/>
    <col collapsed="false" customWidth="true" hidden="false" outlineLevel="0" max="515" min="515" style="1" width="9.57"/>
    <col collapsed="false" customWidth="true" hidden="false" outlineLevel="0" max="769" min="769" style="1" width="6.14"/>
    <col collapsed="false" customWidth="true" hidden="false" outlineLevel="0" max="770" min="770" style="1" width="39.42"/>
    <col collapsed="false" customWidth="true" hidden="false" outlineLevel="0" max="771" min="771" style="1" width="9.57"/>
    <col collapsed="false" customWidth="true" hidden="false" outlineLevel="0" max="1025" min="1025" style="1" width="6.14"/>
    <col collapsed="false" customWidth="true" hidden="false" outlineLevel="0" max="1026" min="1026" style="1" width="39.42"/>
    <col collapsed="false" customWidth="true" hidden="false" outlineLevel="0" max="1027" min="1027" style="1" width="9.57"/>
    <col collapsed="false" customWidth="true" hidden="false" outlineLevel="0" max="1281" min="1281" style="1" width="6.14"/>
    <col collapsed="false" customWidth="true" hidden="false" outlineLevel="0" max="1282" min="1282" style="1" width="39.42"/>
    <col collapsed="false" customWidth="true" hidden="false" outlineLevel="0" max="1283" min="1283" style="1" width="9.57"/>
    <col collapsed="false" customWidth="true" hidden="false" outlineLevel="0" max="1537" min="1537" style="1" width="6.14"/>
    <col collapsed="false" customWidth="true" hidden="false" outlineLevel="0" max="1538" min="1538" style="1" width="39.42"/>
    <col collapsed="false" customWidth="true" hidden="false" outlineLevel="0" max="1539" min="1539" style="1" width="9.57"/>
    <col collapsed="false" customWidth="true" hidden="false" outlineLevel="0" max="1793" min="1793" style="1" width="6.14"/>
    <col collapsed="false" customWidth="true" hidden="false" outlineLevel="0" max="1794" min="1794" style="1" width="39.42"/>
    <col collapsed="false" customWidth="true" hidden="false" outlineLevel="0" max="1795" min="1795" style="1" width="9.57"/>
    <col collapsed="false" customWidth="true" hidden="false" outlineLevel="0" max="2049" min="2049" style="1" width="6.14"/>
    <col collapsed="false" customWidth="true" hidden="false" outlineLevel="0" max="2050" min="2050" style="1" width="39.42"/>
    <col collapsed="false" customWidth="true" hidden="false" outlineLevel="0" max="2051" min="2051" style="1" width="9.57"/>
    <col collapsed="false" customWidth="true" hidden="false" outlineLevel="0" max="2305" min="2305" style="1" width="6.14"/>
    <col collapsed="false" customWidth="true" hidden="false" outlineLevel="0" max="2306" min="2306" style="1" width="39.42"/>
    <col collapsed="false" customWidth="true" hidden="false" outlineLevel="0" max="2307" min="2307" style="1" width="9.57"/>
    <col collapsed="false" customWidth="true" hidden="false" outlineLevel="0" max="2561" min="2561" style="1" width="6.14"/>
    <col collapsed="false" customWidth="true" hidden="false" outlineLevel="0" max="2562" min="2562" style="1" width="39.42"/>
    <col collapsed="false" customWidth="true" hidden="false" outlineLevel="0" max="2563" min="2563" style="1" width="9.57"/>
    <col collapsed="false" customWidth="true" hidden="false" outlineLevel="0" max="2817" min="2817" style="1" width="6.14"/>
    <col collapsed="false" customWidth="true" hidden="false" outlineLevel="0" max="2818" min="2818" style="1" width="39.42"/>
    <col collapsed="false" customWidth="true" hidden="false" outlineLevel="0" max="2819" min="2819" style="1" width="9.57"/>
    <col collapsed="false" customWidth="true" hidden="false" outlineLevel="0" max="3073" min="3073" style="1" width="6.14"/>
    <col collapsed="false" customWidth="true" hidden="false" outlineLevel="0" max="3074" min="3074" style="1" width="39.42"/>
    <col collapsed="false" customWidth="true" hidden="false" outlineLevel="0" max="3075" min="3075" style="1" width="9.57"/>
    <col collapsed="false" customWidth="true" hidden="false" outlineLevel="0" max="3329" min="3329" style="1" width="6.14"/>
    <col collapsed="false" customWidth="true" hidden="false" outlineLevel="0" max="3330" min="3330" style="1" width="39.42"/>
    <col collapsed="false" customWidth="true" hidden="false" outlineLevel="0" max="3331" min="3331" style="1" width="9.57"/>
    <col collapsed="false" customWidth="true" hidden="false" outlineLevel="0" max="3585" min="3585" style="1" width="6.14"/>
    <col collapsed="false" customWidth="true" hidden="false" outlineLevel="0" max="3586" min="3586" style="1" width="39.42"/>
    <col collapsed="false" customWidth="true" hidden="false" outlineLevel="0" max="3587" min="3587" style="1" width="9.57"/>
    <col collapsed="false" customWidth="true" hidden="false" outlineLevel="0" max="3841" min="3841" style="1" width="6.14"/>
    <col collapsed="false" customWidth="true" hidden="false" outlineLevel="0" max="3842" min="3842" style="1" width="39.42"/>
    <col collapsed="false" customWidth="true" hidden="false" outlineLevel="0" max="3843" min="3843" style="1" width="9.57"/>
    <col collapsed="false" customWidth="true" hidden="false" outlineLevel="0" max="4097" min="4097" style="1" width="6.14"/>
    <col collapsed="false" customWidth="true" hidden="false" outlineLevel="0" max="4098" min="4098" style="1" width="39.42"/>
    <col collapsed="false" customWidth="true" hidden="false" outlineLevel="0" max="4099" min="4099" style="1" width="9.57"/>
    <col collapsed="false" customWidth="true" hidden="false" outlineLevel="0" max="4353" min="4353" style="1" width="6.14"/>
    <col collapsed="false" customWidth="true" hidden="false" outlineLevel="0" max="4354" min="4354" style="1" width="39.42"/>
    <col collapsed="false" customWidth="true" hidden="false" outlineLevel="0" max="4355" min="4355" style="1" width="9.57"/>
    <col collapsed="false" customWidth="true" hidden="false" outlineLevel="0" max="4609" min="4609" style="1" width="6.14"/>
    <col collapsed="false" customWidth="true" hidden="false" outlineLevel="0" max="4610" min="4610" style="1" width="39.42"/>
    <col collapsed="false" customWidth="true" hidden="false" outlineLevel="0" max="4611" min="4611" style="1" width="9.57"/>
    <col collapsed="false" customWidth="true" hidden="false" outlineLevel="0" max="4865" min="4865" style="1" width="6.14"/>
    <col collapsed="false" customWidth="true" hidden="false" outlineLevel="0" max="4866" min="4866" style="1" width="39.42"/>
    <col collapsed="false" customWidth="true" hidden="false" outlineLevel="0" max="4867" min="4867" style="1" width="9.57"/>
    <col collapsed="false" customWidth="true" hidden="false" outlineLevel="0" max="5121" min="5121" style="1" width="6.14"/>
    <col collapsed="false" customWidth="true" hidden="false" outlineLevel="0" max="5122" min="5122" style="1" width="39.42"/>
    <col collapsed="false" customWidth="true" hidden="false" outlineLevel="0" max="5123" min="5123" style="1" width="9.57"/>
    <col collapsed="false" customWidth="true" hidden="false" outlineLevel="0" max="5377" min="5377" style="1" width="6.14"/>
    <col collapsed="false" customWidth="true" hidden="false" outlineLevel="0" max="5378" min="5378" style="1" width="39.42"/>
    <col collapsed="false" customWidth="true" hidden="false" outlineLevel="0" max="5379" min="5379" style="1" width="9.57"/>
    <col collapsed="false" customWidth="true" hidden="false" outlineLevel="0" max="5633" min="5633" style="1" width="6.14"/>
    <col collapsed="false" customWidth="true" hidden="false" outlineLevel="0" max="5634" min="5634" style="1" width="39.42"/>
    <col collapsed="false" customWidth="true" hidden="false" outlineLevel="0" max="5635" min="5635" style="1" width="9.57"/>
    <col collapsed="false" customWidth="true" hidden="false" outlineLevel="0" max="5889" min="5889" style="1" width="6.14"/>
    <col collapsed="false" customWidth="true" hidden="false" outlineLevel="0" max="5890" min="5890" style="1" width="39.42"/>
    <col collapsed="false" customWidth="true" hidden="false" outlineLevel="0" max="5891" min="5891" style="1" width="9.57"/>
    <col collapsed="false" customWidth="true" hidden="false" outlineLevel="0" max="6145" min="6145" style="1" width="6.14"/>
    <col collapsed="false" customWidth="true" hidden="false" outlineLevel="0" max="6146" min="6146" style="1" width="39.42"/>
    <col collapsed="false" customWidth="true" hidden="false" outlineLevel="0" max="6147" min="6147" style="1" width="9.57"/>
    <col collapsed="false" customWidth="true" hidden="false" outlineLevel="0" max="6401" min="6401" style="1" width="6.14"/>
    <col collapsed="false" customWidth="true" hidden="false" outlineLevel="0" max="6402" min="6402" style="1" width="39.42"/>
    <col collapsed="false" customWidth="true" hidden="false" outlineLevel="0" max="6403" min="6403" style="1" width="9.57"/>
    <col collapsed="false" customWidth="true" hidden="false" outlineLevel="0" max="6657" min="6657" style="1" width="6.14"/>
    <col collapsed="false" customWidth="true" hidden="false" outlineLevel="0" max="6658" min="6658" style="1" width="39.42"/>
    <col collapsed="false" customWidth="true" hidden="false" outlineLevel="0" max="6659" min="6659" style="1" width="9.57"/>
    <col collapsed="false" customWidth="true" hidden="false" outlineLevel="0" max="6913" min="6913" style="1" width="6.14"/>
    <col collapsed="false" customWidth="true" hidden="false" outlineLevel="0" max="6914" min="6914" style="1" width="39.42"/>
    <col collapsed="false" customWidth="true" hidden="false" outlineLevel="0" max="6915" min="6915" style="1" width="9.57"/>
    <col collapsed="false" customWidth="true" hidden="false" outlineLevel="0" max="7169" min="7169" style="1" width="6.14"/>
    <col collapsed="false" customWidth="true" hidden="false" outlineLevel="0" max="7170" min="7170" style="1" width="39.42"/>
    <col collapsed="false" customWidth="true" hidden="false" outlineLevel="0" max="7171" min="7171" style="1" width="9.57"/>
    <col collapsed="false" customWidth="true" hidden="false" outlineLevel="0" max="7425" min="7425" style="1" width="6.14"/>
    <col collapsed="false" customWidth="true" hidden="false" outlineLevel="0" max="7426" min="7426" style="1" width="39.42"/>
    <col collapsed="false" customWidth="true" hidden="false" outlineLevel="0" max="7427" min="7427" style="1" width="9.57"/>
    <col collapsed="false" customWidth="true" hidden="false" outlineLevel="0" max="7681" min="7681" style="1" width="6.14"/>
    <col collapsed="false" customWidth="true" hidden="false" outlineLevel="0" max="7682" min="7682" style="1" width="39.42"/>
    <col collapsed="false" customWidth="true" hidden="false" outlineLevel="0" max="7683" min="7683" style="1" width="9.57"/>
    <col collapsed="false" customWidth="true" hidden="false" outlineLevel="0" max="7937" min="7937" style="1" width="6.14"/>
    <col collapsed="false" customWidth="true" hidden="false" outlineLevel="0" max="7938" min="7938" style="1" width="39.42"/>
    <col collapsed="false" customWidth="true" hidden="false" outlineLevel="0" max="7939" min="7939" style="1" width="9.57"/>
    <col collapsed="false" customWidth="true" hidden="false" outlineLevel="0" max="8193" min="8193" style="1" width="6.14"/>
    <col collapsed="false" customWidth="true" hidden="false" outlineLevel="0" max="8194" min="8194" style="1" width="39.42"/>
    <col collapsed="false" customWidth="true" hidden="false" outlineLevel="0" max="8195" min="8195" style="1" width="9.57"/>
    <col collapsed="false" customWidth="true" hidden="false" outlineLevel="0" max="8449" min="8449" style="1" width="6.14"/>
    <col collapsed="false" customWidth="true" hidden="false" outlineLevel="0" max="8450" min="8450" style="1" width="39.42"/>
    <col collapsed="false" customWidth="true" hidden="false" outlineLevel="0" max="8451" min="8451" style="1" width="9.57"/>
    <col collapsed="false" customWidth="true" hidden="false" outlineLevel="0" max="8705" min="8705" style="1" width="6.14"/>
    <col collapsed="false" customWidth="true" hidden="false" outlineLevel="0" max="8706" min="8706" style="1" width="39.42"/>
    <col collapsed="false" customWidth="true" hidden="false" outlineLevel="0" max="8707" min="8707" style="1" width="9.57"/>
    <col collapsed="false" customWidth="true" hidden="false" outlineLevel="0" max="8961" min="8961" style="1" width="6.14"/>
    <col collapsed="false" customWidth="true" hidden="false" outlineLevel="0" max="8962" min="8962" style="1" width="39.42"/>
    <col collapsed="false" customWidth="true" hidden="false" outlineLevel="0" max="8963" min="8963" style="1" width="9.57"/>
    <col collapsed="false" customWidth="true" hidden="false" outlineLevel="0" max="9217" min="9217" style="1" width="6.14"/>
    <col collapsed="false" customWidth="true" hidden="false" outlineLevel="0" max="9218" min="9218" style="1" width="39.42"/>
    <col collapsed="false" customWidth="true" hidden="false" outlineLevel="0" max="9219" min="9219" style="1" width="9.57"/>
    <col collapsed="false" customWidth="true" hidden="false" outlineLevel="0" max="9473" min="9473" style="1" width="6.14"/>
    <col collapsed="false" customWidth="true" hidden="false" outlineLevel="0" max="9474" min="9474" style="1" width="39.42"/>
    <col collapsed="false" customWidth="true" hidden="false" outlineLevel="0" max="9475" min="9475" style="1" width="9.57"/>
    <col collapsed="false" customWidth="true" hidden="false" outlineLevel="0" max="9729" min="9729" style="1" width="6.14"/>
    <col collapsed="false" customWidth="true" hidden="false" outlineLevel="0" max="9730" min="9730" style="1" width="39.42"/>
    <col collapsed="false" customWidth="true" hidden="false" outlineLevel="0" max="9731" min="9731" style="1" width="9.57"/>
    <col collapsed="false" customWidth="true" hidden="false" outlineLevel="0" max="9985" min="9985" style="1" width="6.14"/>
    <col collapsed="false" customWidth="true" hidden="false" outlineLevel="0" max="9986" min="9986" style="1" width="39.42"/>
    <col collapsed="false" customWidth="true" hidden="false" outlineLevel="0" max="9987" min="9987" style="1" width="9.57"/>
    <col collapsed="false" customWidth="true" hidden="false" outlineLevel="0" max="10241" min="10241" style="1" width="6.14"/>
    <col collapsed="false" customWidth="true" hidden="false" outlineLevel="0" max="10242" min="10242" style="1" width="39.42"/>
    <col collapsed="false" customWidth="true" hidden="false" outlineLevel="0" max="10243" min="10243" style="1" width="9.57"/>
    <col collapsed="false" customWidth="true" hidden="false" outlineLevel="0" max="10497" min="10497" style="1" width="6.14"/>
    <col collapsed="false" customWidth="true" hidden="false" outlineLevel="0" max="10498" min="10498" style="1" width="39.42"/>
    <col collapsed="false" customWidth="true" hidden="false" outlineLevel="0" max="10499" min="10499" style="1" width="9.57"/>
    <col collapsed="false" customWidth="true" hidden="false" outlineLevel="0" max="10753" min="10753" style="1" width="6.14"/>
    <col collapsed="false" customWidth="true" hidden="false" outlineLevel="0" max="10754" min="10754" style="1" width="39.42"/>
    <col collapsed="false" customWidth="true" hidden="false" outlineLevel="0" max="10755" min="10755" style="1" width="9.57"/>
    <col collapsed="false" customWidth="true" hidden="false" outlineLevel="0" max="11009" min="11009" style="1" width="6.14"/>
    <col collapsed="false" customWidth="true" hidden="false" outlineLevel="0" max="11010" min="11010" style="1" width="39.42"/>
    <col collapsed="false" customWidth="true" hidden="false" outlineLevel="0" max="11011" min="11011" style="1" width="9.57"/>
    <col collapsed="false" customWidth="true" hidden="false" outlineLevel="0" max="11265" min="11265" style="1" width="6.14"/>
    <col collapsed="false" customWidth="true" hidden="false" outlineLevel="0" max="11266" min="11266" style="1" width="39.42"/>
    <col collapsed="false" customWidth="true" hidden="false" outlineLevel="0" max="11267" min="11267" style="1" width="9.57"/>
    <col collapsed="false" customWidth="true" hidden="false" outlineLevel="0" max="11521" min="11521" style="1" width="6.14"/>
    <col collapsed="false" customWidth="true" hidden="false" outlineLevel="0" max="11522" min="11522" style="1" width="39.42"/>
    <col collapsed="false" customWidth="true" hidden="false" outlineLevel="0" max="11523" min="11523" style="1" width="9.57"/>
    <col collapsed="false" customWidth="true" hidden="false" outlineLevel="0" max="11777" min="11777" style="1" width="6.14"/>
    <col collapsed="false" customWidth="true" hidden="false" outlineLevel="0" max="11778" min="11778" style="1" width="39.42"/>
    <col collapsed="false" customWidth="true" hidden="false" outlineLevel="0" max="11779" min="11779" style="1" width="9.57"/>
    <col collapsed="false" customWidth="true" hidden="false" outlineLevel="0" max="12033" min="12033" style="1" width="6.14"/>
    <col collapsed="false" customWidth="true" hidden="false" outlineLevel="0" max="12034" min="12034" style="1" width="39.42"/>
    <col collapsed="false" customWidth="true" hidden="false" outlineLevel="0" max="12035" min="12035" style="1" width="9.57"/>
    <col collapsed="false" customWidth="true" hidden="false" outlineLevel="0" max="12289" min="12289" style="1" width="6.14"/>
    <col collapsed="false" customWidth="true" hidden="false" outlineLevel="0" max="12290" min="12290" style="1" width="39.42"/>
    <col collapsed="false" customWidth="true" hidden="false" outlineLevel="0" max="12291" min="12291" style="1" width="9.57"/>
    <col collapsed="false" customWidth="true" hidden="false" outlineLevel="0" max="12545" min="12545" style="1" width="6.14"/>
    <col collapsed="false" customWidth="true" hidden="false" outlineLevel="0" max="12546" min="12546" style="1" width="39.42"/>
    <col collapsed="false" customWidth="true" hidden="false" outlineLevel="0" max="12547" min="12547" style="1" width="9.57"/>
    <col collapsed="false" customWidth="true" hidden="false" outlineLevel="0" max="12801" min="12801" style="1" width="6.14"/>
    <col collapsed="false" customWidth="true" hidden="false" outlineLevel="0" max="12802" min="12802" style="1" width="39.42"/>
    <col collapsed="false" customWidth="true" hidden="false" outlineLevel="0" max="12803" min="12803" style="1" width="9.57"/>
    <col collapsed="false" customWidth="true" hidden="false" outlineLevel="0" max="13057" min="13057" style="1" width="6.14"/>
    <col collapsed="false" customWidth="true" hidden="false" outlineLevel="0" max="13058" min="13058" style="1" width="39.42"/>
    <col collapsed="false" customWidth="true" hidden="false" outlineLevel="0" max="13059" min="13059" style="1" width="9.57"/>
    <col collapsed="false" customWidth="true" hidden="false" outlineLevel="0" max="13313" min="13313" style="1" width="6.14"/>
    <col collapsed="false" customWidth="true" hidden="false" outlineLevel="0" max="13314" min="13314" style="1" width="39.42"/>
    <col collapsed="false" customWidth="true" hidden="false" outlineLevel="0" max="13315" min="13315" style="1" width="9.57"/>
    <col collapsed="false" customWidth="true" hidden="false" outlineLevel="0" max="13569" min="13569" style="1" width="6.14"/>
    <col collapsed="false" customWidth="true" hidden="false" outlineLevel="0" max="13570" min="13570" style="1" width="39.42"/>
    <col collapsed="false" customWidth="true" hidden="false" outlineLevel="0" max="13571" min="13571" style="1" width="9.57"/>
    <col collapsed="false" customWidth="true" hidden="false" outlineLevel="0" max="13825" min="13825" style="1" width="6.14"/>
    <col collapsed="false" customWidth="true" hidden="false" outlineLevel="0" max="13826" min="13826" style="1" width="39.42"/>
    <col collapsed="false" customWidth="true" hidden="false" outlineLevel="0" max="13827" min="13827" style="1" width="9.57"/>
    <col collapsed="false" customWidth="true" hidden="false" outlineLevel="0" max="14081" min="14081" style="1" width="6.14"/>
    <col collapsed="false" customWidth="true" hidden="false" outlineLevel="0" max="14082" min="14082" style="1" width="39.42"/>
    <col collapsed="false" customWidth="true" hidden="false" outlineLevel="0" max="14083" min="14083" style="1" width="9.57"/>
    <col collapsed="false" customWidth="true" hidden="false" outlineLevel="0" max="14337" min="14337" style="1" width="6.14"/>
    <col collapsed="false" customWidth="true" hidden="false" outlineLevel="0" max="14338" min="14338" style="1" width="39.42"/>
    <col collapsed="false" customWidth="true" hidden="false" outlineLevel="0" max="14339" min="14339" style="1" width="9.57"/>
    <col collapsed="false" customWidth="true" hidden="false" outlineLevel="0" max="14593" min="14593" style="1" width="6.14"/>
    <col collapsed="false" customWidth="true" hidden="false" outlineLevel="0" max="14594" min="14594" style="1" width="39.42"/>
    <col collapsed="false" customWidth="true" hidden="false" outlineLevel="0" max="14595" min="14595" style="1" width="9.57"/>
    <col collapsed="false" customWidth="true" hidden="false" outlineLevel="0" max="14849" min="14849" style="1" width="6.14"/>
    <col collapsed="false" customWidth="true" hidden="false" outlineLevel="0" max="14850" min="14850" style="1" width="39.42"/>
    <col collapsed="false" customWidth="true" hidden="false" outlineLevel="0" max="14851" min="14851" style="1" width="9.57"/>
    <col collapsed="false" customWidth="true" hidden="false" outlineLevel="0" max="15105" min="15105" style="1" width="6.14"/>
    <col collapsed="false" customWidth="true" hidden="false" outlineLevel="0" max="15106" min="15106" style="1" width="39.42"/>
    <col collapsed="false" customWidth="true" hidden="false" outlineLevel="0" max="15107" min="15107" style="1" width="9.57"/>
    <col collapsed="false" customWidth="true" hidden="false" outlineLevel="0" max="15361" min="15361" style="1" width="6.14"/>
    <col collapsed="false" customWidth="true" hidden="false" outlineLevel="0" max="15362" min="15362" style="1" width="39.42"/>
    <col collapsed="false" customWidth="true" hidden="false" outlineLevel="0" max="15363" min="15363" style="1" width="9.57"/>
    <col collapsed="false" customWidth="true" hidden="false" outlineLevel="0" max="15617" min="15617" style="1" width="6.14"/>
    <col collapsed="false" customWidth="true" hidden="false" outlineLevel="0" max="15618" min="15618" style="1" width="39.42"/>
    <col collapsed="false" customWidth="true" hidden="false" outlineLevel="0" max="15619" min="15619" style="1" width="9.57"/>
    <col collapsed="false" customWidth="true" hidden="false" outlineLevel="0" max="15873" min="15873" style="1" width="6.14"/>
    <col collapsed="false" customWidth="true" hidden="false" outlineLevel="0" max="15874" min="15874" style="1" width="39.42"/>
    <col collapsed="false" customWidth="true" hidden="false" outlineLevel="0" max="15875" min="15875" style="1" width="9.57"/>
    <col collapsed="false" customWidth="true" hidden="false" outlineLevel="0" max="16129" min="16129" style="1" width="6.14"/>
    <col collapsed="false" customWidth="true" hidden="false" outlineLevel="0" max="16130" min="16130" style="1" width="39.42"/>
    <col collapsed="false" customWidth="true" hidden="false" outlineLevel="0" max="16131" min="16131" style="1" width="9.57"/>
  </cols>
  <sheetData>
    <row r="1" customFormat="false" ht="15" hidden="false" customHeight="false" outlineLevel="0" collapsed="false">
      <c r="A1" s="2"/>
      <c r="B1" s="3" t="s">
        <v>0</v>
      </c>
      <c r="C1" s="2"/>
      <c r="D1" s="2"/>
      <c r="E1" s="2"/>
      <c r="F1" s="2"/>
    </row>
    <row r="2" customFormat="false" ht="15" hidden="false" customHeight="false" outlineLevel="0" collapsed="false">
      <c r="A2" s="2"/>
      <c r="B2" s="3" t="s">
        <v>1</v>
      </c>
      <c r="C2" s="2"/>
      <c r="D2" s="4" t="s">
        <v>2</v>
      </c>
      <c r="E2" s="2"/>
      <c r="F2" s="2"/>
    </row>
    <row r="3" customFormat="false" ht="15" hidden="false" customHeight="false" outlineLevel="0" collapsed="false">
      <c r="A3" s="2"/>
      <c r="B3" s="2"/>
      <c r="C3" s="2"/>
      <c r="D3" s="2"/>
      <c r="E3" s="2"/>
      <c r="F3" s="2"/>
    </row>
    <row r="4" customFormat="false" ht="50.25" hidden="false" customHeight="true" outlineLevel="0" collapsed="false">
      <c r="A4" s="5" t="s">
        <v>3</v>
      </c>
      <c r="B4" s="5"/>
      <c r="C4" s="5"/>
      <c r="D4" s="5"/>
      <c r="E4" s="5"/>
      <c r="F4" s="5"/>
    </row>
    <row r="5" customFormat="false" ht="15" hidden="false" customHeight="false" outlineLevel="0" collapsed="false">
      <c r="A5" s="2"/>
      <c r="B5" s="2"/>
      <c r="C5" s="2"/>
      <c r="D5" s="2"/>
      <c r="E5" s="2"/>
      <c r="F5" s="2"/>
    </row>
    <row r="6" customFormat="false" ht="25.5" hidden="false" customHeight="true" outlineLevel="0" collapsed="false">
      <c r="A6" s="6" t="s">
        <v>4</v>
      </c>
      <c r="B6" s="7" t="s">
        <v>5</v>
      </c>
      <c r="C6" s="8" t="s">
        <v>6</v>
      </c>
      <c r="D6" s="8"/>
      <c r="E6" s="9"/>
      <c r="F6" s="9"/>
    </row>
    <row r="7" customFormat="false" ht="25.35" hidden="false" customHeight="false" outlineLevel="0" collapsed="false">
      <c r="A7" s="6"/>
      <c r="B7" s="7"/>
      <c r="C7" s="10" t="s">
        <v>7</v>
      </c>
      <c r="D7" s="10" t="s">
        <v>8</v>
      </c>
      <c r="E7" s="11"/>
      <c r="F7" s="11"/>
    </row>
    <row r="8" customFormat="false" ht="15" hidden="false" customHeight="false" outlineLevel="0" collapsed="false">
      <c r="A8" s="12" t="s">
        <v>9</v>
      </c>
      <c r="B8" s="13" t="n">
        <v>2</v>
      </c>
      <c r="C8" s="13" t="n">
        <v>3</v>
      </c>
      <c r="D8" s="7" t="n">
        <v>4</v>
      </c>
      <c r="E8" s="14"/>
      <c r="F8" s="14"/>
    </row>
    <row r="9" customFormat="false" ht="15" hidden="false" customHeight="false" outlineLevel="0" collapsed="false">
      <c r="A9" s="15"/>
      <c r="B9" s="16" t="s">
        <v>10</v>
      </c>
      <c r="C9" s="17"/>
      <c r="D9" s="17"/>
      <c r="E9" s="14"/>
      <c r="F9" s="14"/>
    </row>
    <row r="10" customFormat="false" ht="15" hidden="false" customHeight="false" outlineLevel="0" collapsed="false">
      <c r="A10" s="18" t="s">
        <v>9</v>
      </c>
      <c r="B10" s="19" t="s">
        <v>11</v>
      </c>
      <c r="C10" s="20" t="n">
        <f aca="false">C11+C17+C18+C21</f>
        <v>894.713</v>
      </c>
      <c r="D10" s="21" t="n">
        <f aca="false">C10/C97*1000</f>
        <v>2214.63613861386</v>
      </c>
      <c r="E10" s="22"/>
      <c r="F10" s="23"/>
    </row>
    <row r="11" customFormat="false" ht="15" hidden="false" customHeight="false" outlineLevel="0" collapsed="false">
      <c r="A11" s="24" t="s">
        <v>12</v>
      </c>
      <c r="B11" s="25" t="s">
        <v>13</v>
      </c>
      <c r="C11" s="26" t="n">
        <f aca="false">C12+C13+C14+C15+C16</f>
        <v>624.386</v>
      </c>
      <c r="D11" s="27" t="n">
        <f aca="false">C11/C97*1000</f>
        <v>1545.5099009901</v>
      </c>
      <c r="E11" s="28"/>
      <c r="F11" s="23"/>
    </row>
    <row r="12" customFormat="false" ht="15" hidden="false" customHeight="false" outlineLevel="0" collapsed="false">
      <c r="A12" s="29" t="s">
        <v>14</v>
      </c>
      <c r="B12" s="30" t="s">
        <v>15</v>
      </c>
      <c r="C12" s="26" t="n">
        <v>518.744</v>
      </c>
      <c r="D12" s="27" t="n">
        <f aca="false">C12/C97*1000</f>
        <v>1284.0198019802</v>
      </c>
      <c r="E12" s="28"/>
      <c r="F12" s="23"/>
    </row>
    <row r="13" customFormat="false" ht="15" hidden="false" customHeight="false" outlineLevel="0" collapsed="false">
      <c r="A13" s="29" t="s">
        <v>16</v>
      </c>
      <c r="B13" s="30" t="s">
        <v>17</v>
      </c>
      <c r="C13" s="26" t="n">
        <v>89.993</v>
      </c>
      <c r="D13" s="27" t="n">
        <f aca="false">C13/C97*1000</f>
        <v>222.754950495049</v>
      </c>
      <c r="E13" s="28"/>
      <c r="F13" s="23"/>
    </row>
    <row r="14" customFormat="false" ht="15" hidden="false" customHeight="false" outlineLevel="0" collapsed="false">
      <c r="A14" s="24" t="s">
        <v>18</v>
      </c>
      <c r="B14" s="30" t="s">
        <v>19</v>
      </c>
      <c r="C14" s="26" t="n">
        <v>0</v>
      </c>
      <c r="D14" s="27" t="n">
        <v>0</v>
      </c>
      <c r="E14" s="28"/>
      <c r="F14" s="23"/>
    </row>
    <row r="15" customFormat="false" ht="15" hidden="false" customHeight="false" outlineLevel="0" collapsed="false">
      <c r="A15" s="24" t="s">
        <v>20</v>
      </c>
      <c r="B15" s="31" t="s">
        <v>21</v>
      </c>
      <c r="C15" s="26" t="n">
        <v>10.846</v>
      </c>
      <c r="D15" s="27" t="n">
        <f aca="false">C15/C97*1000</f>
        <v>26.8465346534653</v>
      </c>
      <c r="E15" s="28"/>
      <c r="F15" s="23"/>
    </row>
    <row r="16" customFormat="false" ht="15" hidden="false" customHeight="false" outlineLevel="0" collapsed="false">
      <c r="A16" s="24" t="s">
        <v>22</v>
      </c>
      <c r="B16" s="31" t="s">
        <v>23</v>
      </c>
      <c r="C16" s="26" t="n">
        <v>4.803</v>
      </c>
      <c r="D16" s="27" t="n">
        <f aca="false">C16/C97*1000</f>
        <v>11.8886138613861</v>
      </c>
      <c r="E16" s="28"/>
      <c r="F16" s="23"/>
    </row>
    <row r="17" customFormat="false" ht="23.85" hidden="false" customHeight="false" outlineLevel="0" collapsed="false">
      <c r="A17" s="24" t="s">
        <v>24</v>
      </c>
      <c r="B17" s="32" t="s">
        <v>25</v>
      </c>
      <c r="C17" s="26" t="n">
        <v>154.558</v>
      </c>
      <c r="D17" s="27" t="n">
        <f aca="false">C17/C97*1000</f>
        <v>382.569306930693</v>
      </c>
      <c r="E17" s="28"/>
      <c r="F17" s="23"/>
    </row>
    <row r="18" customFormat="false" ht="15" hidden="false" customHeight="false" outlineLevel="0" collapsed="false">
      <c r="A18" s="24" t="s">
        <v>26</v>
      </c>
      <c r="B18" s="25" t="s">
        <v>27</v>
      </c>
      <c r="C18" s="26" t="n">
        <f aca="false">C19+C20</f>
        <v>34.642</v>
      </c>
      <c r="D18" s="27" t="n">
        <f aca="false">C18/C97*1000</f>
        <v>85.7475247524752</v>
      </c>
      <c r="E18" s="28"/>
      <c r="F18" s="23"/>
    </row>
    <row r="19" customFormat="false" ht="15" hidden="false" customHeight="false" outlineLevel="0" collapsed="false">
      <c r="A19" s="29" t="s">
        <v>28</v>
      </c>
      <c r="B19" s="30" t="s">
        <v>29</v>
      </c>
      <c r="C19" s="26" t="n">
        <v>31.476</v>
      </c>
      <c r="D19" s="27" t="n">
        <f aca="false">C19/C97*1000</f>
        <v>77.9108910891089</v>
      </c>
      <c r="E19" s="28"/>
      <c r="F19" s="23"/>
    </row>
    <row r="20" customFormat="false" ht="15" hidden="false" customHeight="false" outlineLevel="0" collapsed="false">
      <c r="A20" s="29" t="s">
        <v>30</v>
      </c>
      <c r="B20" s="30" t="s">
        <v>31</v>
      </c>
      <c r="C20" s="26" t="n">
        <v>3.166</v>
      </c>
      <c r="D20" s="27" t="n">
        <f aca="false">C20/C97*1000</f>
        <v>7.83663366336634</v>
      </c>
      <c r="E20" s="28"/>
      <c r="F20" s="23"/>
    </row>
    <row r="21" customFormat="false" ht="15" hidden="false" customHeight="false" outlineLevel="0" collapsed="false">
      <c r="A21" s="24" t="s">
        <v>32</v>
      </c>
      <c r="B21" s="25" t="s">
        <v>33</v>
      </c>
      <c r="C21" s="26" t="n">
        <f aca="false">C22+C23</f>
        <v>81.127</v>
      </c>
      <c r="D21" s="27" t="n">
        <f aca="false">C21/C97*1000</f>
        <v>200.809405940594</v>
      </c>
      <c r="E21" s="28"/>
      <c r="F21" s="23"/>
    </row>
    <row r="22" customFormat="false" ht="25.35" hidden="false" customHeight="false" outlineLevel="0" collapsed="false">
      <c r="A22" s="29" t="s">
        <v>34</v>
      </c>
      <c r="B22" s="31" t="s">
        <v>35</v>
      </c>
      <c r="C22" s="26" t="n">
        <v>62.282</v>
      </c>
      <c r="D22" s="27" t="n">
        <f aca="false">C22/C97*1000</f>
        <v>154.163366336634</v>
      </c>
      <c r="E22" s="28"/>
      <c r="F22" s="23"/>
    </row>
    <row r="23" customFormat="false" ht="15" hidden="false" customHeight="false" outlineLevel="0" collapsed="false">
      <c r="A23" s="29" t="s">
        <v>36</v>
      </c>
      <c r="B23" s="30" t="s">
        <v>37</v>
      </c>
      <c r="C23" s="26" t="n">
        <v>18.845</v>
      </c>
      <c r="D23" s="27" t="n">
        <f aca="false">C23/C97*1000</f>
        <v>46.6460396039604</v>
      </c>
      <c r="E23" s="28"/>
      <c r="F23" s="23"/>
    </row>
    <row r="24" customFormat="false" ht="15" hidden="false" customHeight="false" outlineLevel="0" collapsed="false">
      <c r="A24" s="33" t="s">
        <v>38</v>
      </c>
      <c r="B24" s="25" t="s">
        <v>39</v>
      </c>
      <c r="C24" s="34" t="n">
        <f aca="false">C25+C26</f>
        <v>39.349</v>
      </c>
      <c r="D24" s="27" t="n">
        <f aca="false">C24/C97*1000</f>
        <v>97.3985148514852</v>
      </c>
      <c r="E24" s="22"/>
      <c r="F24" s="23"/>
    </row>
    <row r="25" customFormat="false" ht="25.35" hidden="false" customHeight="false" outlineLevel="0" collapsed="false">
      <c r="A25" s="29" t="s">
        <v>40</v>
      </c>
      <c r="B25" s="31" t="s">
        <v>35</v>
      </c>
      <c r="C25" s="26" t="n">
        <v>29.19</v>
      </c>
      <c r="D25" s="27" t="n">
        <f aca="false">C25/C97*1000</f>
        <v>72.2524752475248</v>
      </c>
      <c r="E25" s="28"/>
      <c r="F25" s="23"/>
    </row>
    <row r="26" customFormat="false" ht="15" hidden="false" customHeight="false" outlineLevel="0" collapsed="false">
      <c r="A26" s="29" t="s">
        <v>41</v>
      </c>
      <c r="B26" s="30" t="s">
        <v>37</v>
      </c>
      <c r="C26" s="26" t="n">
        <v>10.159</v>
      </c>
      <c r="D26" s="27" t="n">
        <f aca="false">C26/C97*1000</f>
        <v>25.1460396039604</v>
      </c>
      <c r="E26" s="28"/>
      <c r="F26" s="23"/>
    </row>
    <row r="27" customFormat="false" ht="15" hidden="false" customHeight="false" outlineLevel="0" collapsed="false">
      <c r="A27" s="35" t="s">
        <v>42</v>
      </c>
      <c r="B27" s="36" t="s">
        <v>43</v>
      </c>
      <c r="C27" s="34" t="n">
        <f aca="false">C10+C24</f>
        <v>934.062</v>
      </c>
      <c r="D27" s="27" t="n">
        <f aca="false">C27:C28/C97*1000</f>
        <v>2312.03465346535</v>
      </c>
      <c r="E27" s="23"/>
      <c r="F27" s="23"/>
    </row>
    <row r="28" customFormat="false" ht="15" hidden="false" customHeight="false" outlineLevel="0" collapsed="false">
      <c r="A28" s="33" t="s">
        <v>44</v>
      </c>
      <c r="B28" s="25" t="s">
        <v>45</v>
      </c>
      <c r="C28" s="26" t="n">
        <v>0</v>
      </c>
      <c r="D28" s="27" t="n">
        <v>0</v>
      </c>
      <c r="E28" s="23"/>
      <c r="F28" s="23"/>
    </row>
    <row r="29" customFormat="false" ht="15" hidden="false" customHeight="false" outlineLevel="0" collapsed="false">
      <c r="A29" s="33" t="s">
        <v>46</v>
      </c>
      <c r="B29" s="25" t="s">
        <v>47</v>
      </c>
      <c r="C29" s="34" t="n">
        <f aca="false">C30+C31+C32</f>
        <v>45.563</v>
      </c>
      <c r="D29" s="27" t="n">
        <f aca="false">C29/C97*1000</f>
        <v>112.779702970297</v>
      </c>
      <c r="E29" s="23"/>
      <c r="F29" s="23"/>
    </row>
    <row r="30" customFormat="false" ht="15" hidden="false" customHeight="false" outlineLevel="0" collapsed="false">
      <c r="A30" s="24" t="s">
        <v>48</v>
      </c>
      <c r="B30" s="30" t="s">
        <v>49</v>
      </c>
      <c r="C30" s="26" t="n">
        <v>8.201</v>
      </c>
      <c r="D30" s="27" t="n">
        <f aca="false">C30/C97*1000</f>
        <v>20.2995049504951</v>
      </c>
      <c r="E30" s="23"/>
      <c r="F30" s="23"/>
    </row>
    <row r="31" customFormat="false" ht="15" hidden="false" customHeight="false" outlineLevel="0" collapsed="false">
      <c r="A31" s="24" t="s">
        <v>50</v>
      </c>
      <c r="B31" s="31" t="s">
        <v>51</v>
      </c>
      <c r="C31" s="26" t="n">
        <v>0</v>
      </c>
      <c r="D31" s="27" t="n">
        <f aca="false">C31/C97*1000</f>
        <v>0</v>
      </c>
      <c r="E31" s="37"/>
      <c r="F31" s="23"/>
    </row>
    <row r="32" customFormat="false" ht="15" hidden="false" customHeight="false" outlineLevel="0" collapsed="false">
      <c r="A32" s="24" t="s">
        <v>52</v>
      </c>
      <c r="B32" s="32" t="s">
        <v>53</v>
      </c>
      <c r="C32" s="26" t="n">
        <v>37.362</v>
      </c>
      <c r="D32" s="27" t="n">
        <f aca="false">C32/C96*1000</f>
        <v>92.480198019802</v>
      </c>
      <c r="E32" s="23"/>
      <c r="F32" s="23"/>
    </row>
    <row r="33" customFormat="false" ht="23.85" hidden="false" customHeight="false" outlineLevel="0" collapsed="false">
      <c r="A33" s="38" t="s">
        <v>54</v>
      </c>
      <c r="B33" s="36" t="s">
        <v>55</v>
      </c>
      <c r="C33" s="34" t="n">
        <f aca="false">C27+C28+C29</f>
        <v>979.625</v>
      </c>
      <c r="D33" s="27" t="n">
        <f aca="false">C33/C97*1000</f>
        <v>2424.81435643564</v>
      </c>
      <c r="E33" s="23"/>
      <c r="F33" s="23"/>
    </row>
    <row r="34" customFormat="false" ht="15" hidden="false" customHeight="false" outlineLevel="0" collapsed="false">
      <c r="A34" s="38" t="s">
        <v>56</v>
      </c>
      <c r="B34" s="36" t="s">
        <v>57</v>
      </c>
      <c r="C34" s="39" t="s">
        <v>58</v>
      </c>
      <c r="D34" s="40" t="n">
        <f aca="false">C33/C97*1000</f>
        <v>2424.81435643564</v>
      </c>
      <c r="E34" s="14"/>
      <c r="F34" s="23"/>
    </row>
    <row r="35" customFormat="false" ht="15" hidden="false" customHeight="false" outlineLevel="0" collapsed="false">
      <c r="A35" s="38"/>
      <c r="B35" s="41" t="s">
        <v>59</v>
      </c>
      <c r="C35" s="39"/>
      <c r="D35" s="40"/>
      <c r="E35" s="14"/>
      <c r="F35" s="23"/>
    </row>
    <row r="36" customFormat="false" ht="15" hidden="false" customHeight="false" outlineLevel="0" collapsed="false">
      <c r="A36" s="18" t="s">
        <v>60</v>
      </c>
      <c r="B36" s="19" t="s">
        <v>11</v>
      </c>
      <c r="C36" s="39" t="n">
        <v>0</v>
      </c>
      <c r="D36" s="42" t="n">
        <v>0</v>
      </c>
      <c r="E36" s="14"/>
      <c r="F36" s="23"/>
    </row>
    <row r="37" customFormat="false" ht="15" hidden="false" customHeight="false" outlineLevel="0" collapsed="false">
      <c r="A37" s="24" t="s">
        <v>61</v>
      </c>
      <c r="B37" s="25" t="s">
        <v>13</v>
      </c>
      <c r="C37" s="39" t="n">
        <v>0</v>
      </c>
      <c r="D37" s="42" t="n">
        <v>0</v>
      </c>
      <c r="E37" s="14"/>
      <c r="F37" s="23"/>
    </row>
    <row r="38" customFormat="false" ht="15" hidden="false" customHeight="false" outlineLevel="0" collapsed="false">
      <c r="A38" s="24" t="s">
        <v>62</v>
      </c>
      <c r="B38" s="30" t="s">
        <v>17</v>
      </c>
      <c r="C38" s="39" t="n">
        <v>0</v>
      </c>
      <c r="D38" s="42" t="n">
        <v>0</v>
      </c>
      <c r="E38" s="14"/>
      <c r="F38" s="23"/>
    </row>
    <row r="39" customFormat="false" ht="15" hidden="false" customHeight="false" outlineLevel="0" collapsed="false">
      <c r="A39" s="24" t="s">
        <v>63</v>
      </c>
      <c r="B39" s="31" t="s">
        <v>21</v>
      </c>
      <c r="C39" s="39" t="n">
        <v>0</v>
      </c>
      <c r="D39" s="42" t="n">
        <v>0</v>
      </c>
      <c r="E39" s="14"/>
      <c r="F39" s="23"/>
    </row>
    <row r="40" customFormat="false" ht="23.85" hidden="false" customHeight="false" outlineLevel="0" collapsed="false">
      <c r="A40" s="24" t="s">
        <v>64</v>
      </c>
      <c r="B40" s="32" t="s">
        <v>65</v>
      </c>
      <c r="C40" s="39" t="n">
        <v>0</v>
      </c>
      <c r="D40" s="42" t="n">
        <v>0</v>
      </c>
      <c r="E40" s="14"/>
      <c r="F40" s="23"/>
    </row>
    <row r="41" customFormat="false" ht="15" hidden="false" customHeight="false" outlineLevel="0" collapsed="false">
      <c r="A41" s="24" t="s">
        <v>66</v>
      </c>
      <c r="B41" s="31" t="s">
        <v>23</v>
      </c>
      <c r="C41" s="39" t="n">
        <v>0</v>
      </c>
      <c r="D41" s="42" t="n">
        <v>0</v>
      </c>
      <c r="E41" s="14"/>
      <c r="F41" s="23"/>
    </row>
    <row r="42" customFormat="false" ht="23.85" hidden="false" customHeight="false" outlineLevel="0" collapsed="false">
      <c r="A42" s="24" t="s">
        <v>67</v>
      </c>
      <c r="B42" s="32" t="s">
        <v>25</v>
      </c>
      <c r="C42" s="39" t="n">
        <v>0</v>
      </c>
      <c r="D42" s="42" t="n">
        <v>0</v>
      </c>
      <c r="E42" s="14"/>
      <c r="F42" s="23"/>
    </row>
    <row r="43" customFormat="false" ht="15" hidden="false" customHeight="false" outlineLevel="0" collapsed="false">
      <c r="A43" s="24" t="s">
        <v>68</v>
      </c>
      <c r="B43" s="25" t="s">
        <v>27</v>
      </c>
      <c r="C43" s="39" t="n">
        <v>0</v>
      </c>
      <c r="D43" s="42" t="n">
        <v>0</v>
      </c>
      <c r="E43" s="14"/>
      <c r="F43" s="23"/>
    </row>
    <row r="44" customFormat="false" ht="15" hidden="false" customHeight="false" outlineLevel="0" collapsed="false">
      <c r="A44" s="24" t="s">
        <v>69</v>
      </c>
      <c r="B44" s="30" t="s">
        <v>29</v>
      </c>
      <c r="C44" s="39" t="n">
        <v>0</v>
      </c>
      <c r="D44" s="42" t="n">
        <v>0</v>
      </c>
      <c r="E44" s="14"/>
      <c r="F44" s="23"/>
    </row>
    <row r="45" customFormat="false" ht="15" hidden="false" customHeight="false" outlineLevel="0" collapsed="false">
      <c r="A45" s="24" t="s">
        <v>70</v>
      </c>
      <c r="B45" s="30" t="s">
        <v>31</v>
      </c>
      <c r="C45" s="39" t="n">
        <v>0</v>
      </c>
      <c r="D45" s="42" t="n">
        <v>0</v>
      </c>
      <c r="E45" s="14"/>
      <c r="F45" s="23"/>
    </row>
    <row r="46" customFormat="false" ht="15" hidden="false" customHeight="false" outlineLevel="0" collapsed="false">
      <c r="A46" s="43" t="s">
        <v>71</v>
      </c>
      <c r="B46" s="25" t="s">
        <v>33</v>
      </c>
      <c r="C46" s="39" t="n">
        <v>0</v>
      </c>
      <c r="D46" s="44" t="n">
        <v>0</v>
      </c>
      <c r="E46" s="14"/>
      <c r="F46" s="23"/>
    </row>
    <row r="47" customFormat="false" ht="25.35" hidden="false" customHeight="false" outlineLevel="0" collapsed="false">
      <c r="A47" s="45" t="s">
        <v>72</v>
      </c>
      <c r="B47" s="46" t="s">
        <v>35</v>
      </c>
      <c r="C47" s="17" t="n">
        <v>0</v>
      </c>
      <c r="D47" s="47" t="n">
        <v>0</v>
      </c>
      <c r="E47" s="14"/>
      <c r="F47" s="23"/>
    </row>
    <row r="48" customFormat="false" ht="15" hidden="false" customHeight="false" outlineLevel="0" collapsed="false">
      <c r="A48" s="24" t="s">
        <v>73</v>
      </c>
      <c r="B48" s="30" t="s">
        <v>37</v>
      </c>
      <c r="C48" s="39" t="n">
        <v>0</v>
      </c>
      <c r="D48" s="42" t="n">
        <v>0</v>
      </c>
      <c r="E48" s="14"/>
      <c r="F48" s="23"/>
    </row>
    <row r="49" customFormat="false" ht="15" hidden="false" customHeight="false" outlineLevel="0" collapsed="false">
      <c r="A49" s="48" t="s">
        <v>38</v>
      </c>
      <c r="B49" s="48"/>
      <c r="C49" s="48"/>
      <c r="D49" s="48"/>
      <c r="E49" s="48"/>
      <c r="F49" s="48"/>
    </row>
    <row r="50" customFormat="false" ht="15" hidden="false" customHeight="false" outlineLevel="0" collapsed="false">
      <c r="A50" s="49"/>
      <c r="B50" s="50"/>
      <c r="C50" s="51"/>
      <c r="D50" s="37"/>
      <c r="E50" s="14"/>
      <c r="F50" s="23"/>
    </row>
    <row r="51" customFormat="false" ht="15" hidden="false" customHeight="false" outlineLevel="0" collapsed="false">
      <c r="A51" s="12" t="s">
        <v>9</v>
      </c>
      <c r="B51" s="13" t="n">
        <v>2</v>
      </c>
      <c r="C51" s="13" t="n">
        <v>3</v>
      </c>
      <c r="D51" s="7" t="n">
        <v>4</v>
      </c>
      <c r="E51" s="14"/>
      <c r="F51" s="23"/>
    </row>
    <row r="52" customFormat="false" ht="15" hidden="false" customHeight="false" outlineLevel="0" collapsed="false">
      <c r="A52" s="33" t="s">
        <v>74</v>
      </c>
      <c r="B52" s="25" t="s">
        <v>39</v>
      </c>
      <c r="C52" s="39" t="n">
        <v>0</v>
      </c>
      <c r="D52" s="42" t="n">
        <v>0</v>
      </c>
      <c r="E52" s="14"/>
      <c r="F52" s="23"/>
    </row>
    <row r="53" customFormat="false" ht="25.35" hidden="false" customHeight="false" outlineLevel="0" collapsed="false">
      <c r="A53" s="24" t="s">
        <v>75</v>
      </c>
      <c r="B53" s="31" t="s">
        <v>35</v>
      </c>
      <c r="C53" s="39" t="n">
        <v>0</v>
      </c>
      <c r="D53" s="42" t="n">
        <v>0</v>
      </c>
      <c r="E53" s="14"/>
      <c r="F53" s="23"/>
    </row>
    <row r="54" customFormat="false" ht="15" hidden="false" customHeight="false" outlineLevel="0" collapsed="false">
      <c r="A54" s="24" t="s">
        <v>76</v>
      </c>
      <c r="B54" s="30" t="s">
        <v>37</v>
      </c>
      <c r="C54" s="39" t="n">
        <v>0</v>
      </c>
      <c r="D54" s="42" t="n">
        <v>0</v>
      </c>
      <c r="E54" s="14"/>
      <c r="F54" s="23"/>
    </row>
    <row r="55" customFormat="false" ht="15" hidden="false" customHeight="false" outlineLevel="0" collapsed="false">
      <c r="A55" s="35" t="s">
        <v>77</v>
      </c>
      <c r="B55" s="36" t="s">
        <v>78</v>
      </c>
      <c r="C55" s="39" t="n">
        <v>0</v>
      </c>
      <c r="D55" s="42" t="n">
        <v>0</v>
      </c>
      <c r="E55" s="14"/>
      <c r="F55" s="23"/>
    </row>
    <row r="56" customFormat="false" ht="15" hidden="false" customHeight="false" outlineLevel="0" collapsed="false">
      <c r="A56" s="33" t="s">
        <v>79</v>
      </c>
      <c r="B56" s="25" t="s">
        <v>45</v>
      </c>
      <c r="C56" s="39" t="n">
        <v>0</v>
      </c>
      <c r="D56" s="42" t="n">
        <v>0</v>
      </c>
      <c r="E56" s="14"/>
      <c r="F56" s="23"/>
    </row>
    <row r="57" customFormat="false" ht="15" hidden="false" customHeight="false" outlineLevel="0" collapsed="false">
      <c r="A57" s="33" t="s">
        <v>80</v>
      </c>
      <c r="B57" s="25" t="s">
        <v>47</v>
      </c>
      <c r="C57" s="39" t="n">
        <v>0</v>
      </c>
      <c r="D57" s="42" t="n">
        <v>0</v>
      </c>
      <c r="E57" s="14"/>
      <c r="F57" s="23"/>
    </row>
    <row r="58" customFormat="false" ht="15" hidden="false" customHeight="false" outlineLevel="0" collapsed="false">
      <c r="A58" s="24" t="s">
        <v>81</v>
      </c>
      <c r="B58" s="30" t="s">
        <v>49</v>
      </c>
      <c r="C58" s="39" t="n">
        <v>0</v>
      </c>
      <c r="D58" s="42" t="n">
        <v>0</v>
      </c>
      <c r="E58" s="14"/>
      <c r="F58" s="23"/>
    </row>
    <row r="59" customFormat="false" ht="15" hidden="false" customHeight="false" outlineLevel="0" collapsed="false">
      <c r="A59" s="24" t="s">
        <v>82</v>
      </c>
      <c r="B59" s="31" t="s">
        <v>51</v>
      </c>
      <c r="C59" s="39" t="n">
        <v>0</v>
      </c>
      <c r="D59" s="42" t="n">
        <v>0</v>
      </c>
      <c r="E59" s="14"/>
      <c r="F59" s="23"/>
    </row>
    <row r="60" customFormat="false" ht="15" hidden="false" customHeight="false" outlineLevel="0" collapsed="false">
      <c r="A60" s="24" t="s">
        <v>83</v>
      </c>
      <c r="B60" s="32" t="s">
        <v>53</v>
      </c>
      <c r="C60" s="39" t="n">
        <v>0</v>
      </c>
      <c r="D60" s="42" t="n">
        <v>0</v>
      </c>
      <c r="E60" s="14"/>
      <c r="F60" s="23"/>
    </row>
    <row r="61" customFormat="false" ht="23.85" hidden="false" customHeight="false" outlineLevel="0" collapsed="false">
      <c r="A61" s="38" t="s">
        <v>84</v>
      </c>
      <c r="B61" s="36" t="s">
        <v>85</v>
      </c>
      <c r="C61" s="39" t="n">
        <v>0</v>
      </c>
      <c r="D61" s="42" t="n">
        <v>0</v>
      </c>
      <c r="E61" s="14"/>
      <c r="F61" s="23"/>
    </row>
    <row r="62" customFormat="false" ht="15" hidden="false" customHeight="false" outlineLevel="0" collapsed="false">
      <c r="A62" s="38" t="s">
        <v>86</v>
      </c>
      <c r="B62" s="36" t="s">
        <v>87</v>
      </c>
      <c r="C62" s="39" t="n">
        <v>0</v>
      </c>
      <c r="D62" s="40" t="n">
        <v>0</v>
      </c>
      <c r="E62" s="14"/>
      <c r="F62" s="23"/>
    </row>
    <row r="63" customFormat="false" ht="15" hidden="false" customHeight="false" outlineLevel="0" collapsed="false">
      <c r="A63" s="38"/>
      <c r="B63" s="36" t="s">
        <v>88</v>
      </c>
      <c r="C63" s="39"/>
      <c r="D63" s="40"/>
      <c r="E63" s="14"/>
      <c r="F63" s="23"/>
    </row>
    <row r="64" customFormat="false" ht="15" hidden="false" customHeight="false" outlineLevel="0" collapsed="false">
      <c r="A64" s="18" t="s">
        <v>89</v>
      </c>
      <c r="B64" s="19" t="s">
        <v>11</v>
      </c>
      <c r="C64" s="39" t="n">
        <f aca="false">C65+C66+C67+C70</f>
        <v>31.994</v>
      </c>
      <c r="D64" s="42" t="n">
        <f aca="false">C64/C97*1000+0.003</f>
        <v>79.1960693069307</v>
      </c>
      <c r="E64" s="14"/>
      <c r="F64" s="23"/>
    </row>
    <row r="65" customFormat="false" ht="15" hidden="false" customHeight="false" outlineLevel="0" collapsed="false">
      <c r="A65" s="24" t="s">
        <v>90</v>
      </c>
      <c r="B65" s="25" t="s">
        <v>91</v>
      </c>
      <c r="C65" s="39" t="n">
        <v>4.549</v>
      </c>
      <c r="D65" s="42" t="n">
        <f aca="false">C65/C97*1000</f>
        <v>11.259900990099</v>
      </c>
      <c r="E65" s="14"/>
      <c r="F65" s="23"/>
    </row>
    <row r="66" customFormat="false" ht="23.85" hidden="false" customHeight="false" outlineLevel="0" collapsed="false">
      <c r="A66" s="24" t="s">
        <v>92</v>
      </c>
      <c r="B66" s="32" t="s">
        <v>25</v>
      </c>
      <c r="C66" s="39" t="n">
        <v>24.096</v>
      </c>
      <c r="D66" s="42" t="n">
        <f aca="false">C66/C97*1000+0.003</f>
        <v>59.6465643564356</v>
      </c>
      <c r="E66" s="14"/>
      <c r="F66" s="23"/>
    </row>
    <row r="67" customFormat="false" ht="15" hidden="false" customHeight="false" outlineLevel="0" collapsed="false">
      <c r="A67" s="24" t="s">
        <v>93</v>
      </c>
      <c r="B67" s="25" t="s">
        <v>27</v>
      </c>
      <c r="C67" s="39" t="n">
        <f aca="false">C68+C69</f>
        <v>0.448</v>
      </c>
      <c r="D67" s="42" t="n">
        <f aca="false">C67/C97*1000</f>
        <v>1.10891089108911</v>
      </c>
      <c r="E67" s="14"/>
      <c r="F67" s="23"/>
    </row>
    <row r="68" customFormat="false" ht="15" hidden="false" customHeight="false" outlineLevel="0" collapsed="false">
      <c r="A68" s="29" t="s">
        <v>94</v>
      </c>
      <c r="B68" s="30" t="s">
        <v>29</v>
      </c>
      <c r="C68" s="39" t="n">
        <v>0</v>
      </c>
      <c r="D68" s="42" t="n">
        <f aca="false">C68/C97*1000</f>
        <v>0</v>
      </c>
      <c r="E68" s="14"/>
      <c r="F68" s="23"/>
    </row>
    <row r="69" customFormat="false" ht="15" hidden="false" customHeight="false" outlineLevel="0" collapsed="false">
      <c r="A69" s="29" t="s">
        <v>95</v>
      </c>
      <c r="B69" s="30" t="s">
        <v>31</v>
      </c>
      <c r="C69" s="39" t="n">
        <v>0.448</v>
      </c>
      <c r="D69" s="42" t="n">
        <f aca="false">C69/C97*1000</f>
        <v>1.10891089108911</v>
      </c>
      <c r="E69" s="14"/>
      <c r="F69" s="23"/>
    </row>
    <row r="70" customFormat="false" ht="15" hidden="false" customHeight="false" outlineLevel="0" collapsed="false">
      <c r="A70" s="38" t="s">
        <v>96</v>
      </c>
      <c r="B70" s="25" t="s">
        <v>33</v>
      </c>
      <c r="C70" s="39" t="n">
        <f aca="false">C71+C72</f>
        <v>2.901</v>
      </c>
      <c r="D70" s="42" t="n">
        <f aca="false">C70/C97*1000</f>
        <v>7.18069306930693</v>
      </c>
      <c r="E70" s="14"/>
      <c r="F70" s="23"/>
    </row>
    <row r="71" customFormat="false" ht="25.35" hidden="false" customHeight="false" outlineLevel="0" collapsed="false">
      <c r="A71" s="24" t="s">
        <v>97</v>
      </c>
      <c r="B71" s="31" t="s">
        <v>35</v>
      </c>
      <c r="C71" s="39" t="n">
        <v>2.228</v>
      </c>
      <c r="D71" s="42" t="n">
        <f aca="false">C71/C97*1000</f>
        <v>5.51485148514852</v>
      </c>
      <c r="E71" s="14"/>
      <c r="F71" s="23"/>
    </row>
    <row r="72" customFormat="false" ht="15" hidden="false" customHeight="false" outlineLevel="0" collapsed="false">
      <c r="A72" s="24" t="s">
        <v>98</v>
      </c>
      <c r="B72" s="30" t="s">
        <v>37</v>
      </c>
      <c r="C72" s="39" t="n">
        <v>0.673</v>
      </c>
      <c r="D72" s="42" t="n">
        <f aca="false">C72/C97*1000</f>
        <v>1.66584158415842</v>
      </c>
      <c r="E72" s="14"/>
      <c r="F72" s="23"/>
    </row>
    <row r="73" customFormat="false" ht="15" hidden="false" customHeight="false" outlineLevel="0" collapsed="false">
      <c r="A73" s="33" t="s">
        <v>99</v>
      </c>
      <c r="B73" s="25" t="s">
        <v>39</v>
      </c>
      <c r="C73" s="52" t="n">
        <f aca="false">C74+C75</f>
        <v>1.407</v>
      </c>
      <c r="D73" s="42" t="n">
        <f aca="false">C73/C97*1000</f>
        <v>3.48267326732673</v>
      </c>
      <c r="E73" s="14"/>
      <c r="F73" s="23"/>
    </row>
    <row r="74" customFormat="false" ht="25.35" hidden="false" customHeight="false" outlineLevel="0" collapsed="false">
      <c r="A74" s="24" t="s">
        <v>100</v>
      </c>
      <c r="B74" s="31" t="s">
        <v>35</v>
      </c>
      <c r="C74" s="39" t="n">
        <v>1.044</v>
      </c>
      <c r="D74" s="42" t="n">
        <f aca="false">C74/C97*1000</f>
        <v>2.58415841584158</v>
      </c>
      <c r="E74" s="14"/>
      <c r="F74" s="23"/>
    </row>
    <row r="75" customFormat="false" ht="15" hidden="false" customHeight="false" outlineLevel="0" collapsed="false">
      <c r="A75" s="24" t="s">
        <v>101</v>
      </c>
      <c r="B75" s="30" t="s">
        <v>37</v>
      </c>
      <c r="C75" s="39" t="n">
        <v>0.363</v>
      </c>
      <c r="D75" s="42" t="n">
        <f aca="false">C75/C97*1000</f>
        <v>0.898514851485148</v>
      </c>
      <c r="E75" s="14"/>
      <c r="F75" s="23"/>
    </row>
    <row r="76" customFormat="false" ht="23.85" hidden="false" customHeight="false" outlineLevel="0" collapsed="false">
      <c r="A76" s="24" t="s">
        <v>102</v>
      </c>
      <c r="B76" s="53" t="s">
        <v>103</v>
      </c>
      <c r="C76" s="39" t="n">
        <v>10.601</v>
      </c>
      <c r="D76" s="42" t="n">
        <f aca="false">C76/C97*1000</f>
        <v>26.240099009901</v>
      </c>
      <c r="E76" s="14"/>
      <c r="F76" s="23"/>
    </row>
    <row r="77" customFormat="false" ht="15" hidden="false" customHeight="false" outlineLevel="0" collapsed="false">
      <c r="A77" s="35" t="s">
        <v>104</v>
      </c>
      <c r="B77" s="36" t="s">
        <v>105</v>
      </c>
      <c r="C77" s="52" t="n">
        <f aca="false">C64+C73+C76</f>
        <v>44.002</v>
      </c>
      <c r="D77" s="54" t="n">
        <f aca="false">C77/C97*1000</f>
        <v>108.915841584158</v>
      </c>
      <c r="E77" s="14"/>
      <c r="F77" s="23"/>
    </row>
    <row r="78" customFormat="false" ht="15" hidden="false" customHeight="false" outlineLevel="0" collapsed="false">
      <c r="A78" s="33" t="s">
        <v>106</v>
      </c>
      <c r="B78" s="32" t="s">
        <v>45</v>
      </c>
      <c r="C78" s="52" t="n">
        <v>0</v>
      </c>
      <c r="D78" s="40" t="n">
        <f aca="false">C78/C97*1000</f>
        <v>0</v>
      </c>
      <c r="E78" s="14"/>
      <c r="F78" s="23"/>
    </row>
    <row r="79" customFormat="false" ht="15" hidden="false" customHeight="false" outlineLevel="0" collapsed="false">
      <c r="A79" s="33" t="s">
        <v>107</v>
      </c>
      <c r="B79" s="25" t="s">
        <v>47</v>
      </c>
      <c r="C79" s="55" t="n">
        <f aca="false">C80+C82</f>
        <v>1.629</v>
      </c>
      <c r="D79" s="42" t="n">
        <f aca="false">C79/C97*1000</f>
        <v>4.03217821782178</v>
      </c>
      <c r="E79" s="14"/>
      <c r="F79" s="23"/>
    </row>
    <row r="80" customFormat="false" ht="15" hidden="false" customHeight="false" outlineLevel="0" collapsed="false">
      <c r="A80" s="24" t="s">
        <v>108</v>
      </c>
      <c r="B80" s="30" t="s">
        <v>49</v>
      </c>
      <c r="C80" s="52" t="n">
        <v>0.293</v>
      </c>
      <c r="D80" s="42" t="n">
        <f aca="false">C80/C97*1000-0.003</f>
        <v>0.722247524752475</v>
      </c>
      <c r="E80" s="14"/>
      <c r="F80" s="23"/>
    </row>
    <row r="81" customFormat="false" ht="15" hidden="false" customHeight="false" outlineLevel="0" collapsed="false">
      <c r="A81" s="24" t="s">
        <v>109</v>
      </c>
      <c r="B81" s="31" t="s">
        <v>51</v>
      </c>
      <c r="C81" s="39" t="n">
        <v>0</v>
      </c>
      <c r="D81" s="42" t="n">
        <f aca="false">C81/C97*1000</f>
        <v>0</v>
      </c>
      <c r="E81" s="14"/>
      <c r="F81" s="23"/>
    </row>
    <row r="82" customFormat="false" ht="15" hidden="false" customHeight="false" outlineLevel="0" collapsed="false">
      <c r="A82" s="24" t="s">
        <v>110</v>
      </c>
      <c r="B82" s="32" t="s">
        <v>53</v>
      </c>
      <c r="C82" s="39" t="n">
        <v>1.336</v>
      </c>
      <c r="D82" s="42" t="n">
        <f aca="false">C82/C97*1000</f>
        <v>3.30693069306931</v>
      </c>
      <c r="E82" s="14"/>
      <c r="F82" s="23"/>
    </row>
    <row r="83" customFormat="false" ht="23.85" hidden="false" customHeight="false" outlineLevel="0" collapsed="false">
      <c r="A83" s="38" t="s">
        <v>111</v>
      </c>
      <c r="B83" s="36" t="s">
        <v>112</v>
      </c>
      <c r="C83" s="52" t="n">
        <f aca="false">C77+C79</f>
        <v>45.631</v>
      </c>
      <c r="D83" s="54" t="n">
        <f aca="false">C83/C97*1000</f>
        <v>112.94801980198</v>
      </c>
      <c r="E83" s="14"/>
      <c r="F83" s="23"/>
    </row>
    <row r="84" customFormat="false" ht="15" hidden="false" customHeight="false" outlineLevel="0" collapsed="false">
      <c r="A84" s="38" t="s">
        <v>113</v>
      </c>
      <c r="B84" s="36" t="s">
        <v>114</v>
      </c>
      <c r="C84" s="39"/>
      <c r="D84" s="40" t="n">
        <f aca="false">C83/C97*1000</f>
        <v>112.94801980198</v>
      </c>
      <c r="E84" s="14"/>
      <c r="F84" s="23"/>
    </row>
    <row r="85" customFormat="false" ht="15" hidden="false" customHeight="false" outlineLevel="0" collapsed="false">
      <c r="A85" s="38" t="s">
        <v>115</v>
      </c>
      <c r="B85" s="36" t="s">
        <v>116</v>
      </c>
      <c r="C85" s="52" t="n">
        <f aca="false">C27+C55+C77</f>
        <v>978.064</v>
      </c>
      <c r="D85" s="40" t="n">
        <f aca="false">D27+D55+D77</f>
        <v>2420.9504950495</v>
      </c>
      <c r="E85" s="14"/>
      <c r="F85" s="23"/>
    </row>
    <row r="86" customFormat="false" ht="15" hidden="false" customHeight="false" outlineLevel="0" collapsed="false">
      <c r="A86" s="38" t="s">
        <v>117</v>
      </c>
      <c r="B86" s="36" t="s">
        <v>45</v>
      </c>
      <c r="C86" s="52" t="n">
        <v>0</v>
      </c>
      <c r="D86" s="42" t="n">
        <v>0</v>
      </c>
      <c r="E86" s="14"/>
      <c r="F86" s="23"/>
    </row>
    <row r="87" customFormat="false" ht="15" hidden="false" customHeight="false" outlineLevel="0" collapsed="false">
      <c r="A87" s="38" t="s">
        <v>118</v>
      </c>
      <c r="B87" s="36" t="s">
        <v>119</v>
      </c>
      <c r="C87" s="52" t="n">
        <f aca="false">C29+C79</f>
        <v>47.192</v>
      </c>
      <c r="D87" s="40" t="n">
        <f aca="false">D29+D57+D79</f>
        <v>116.811881188119</v>
      </c>
      <c r="E87" s="14"/>
      <c r="F87" s="23"/>
    </row>
    <row r="88" customFormat="false" ht="15" hidden="false" customHeight="false" outlineLevel="0" collapsed="false">
      <c r="A88" s="24" t="s">
        <v>120</v>
      </c>
      <c r="B88" s="30" t="s">
        <v>49</v>
      </c>
      <c r="C88" s="52" t="n">
        <f aca="false">C30+C80</f>
        <v>8.494</v>
      </c>
      <c r="D88" s="42" t="n">
        <f aca="false">D30+D58+D80</f>
        <v>21.0217524752475</v>
      </c>
      <c r="E88" s="14"/>
      <c r="F88" s="23"/>
    </row>
    <row r="89" customFormat="false" ht="18" hidden="false" customHeight="true" outlineLevel="0" collapsed="false">
      <c r="A89" s="24" t="s">
        <v>121</v>
      </c>
      <c r="B89" s="31" t="s">
        <v>51</v>
      </c>
      <c r="C89" s="52" t="n">
        <f aca="false">C31</f>
        <v>0</v>
      </c>
      <c r="D89" s="42" t="n">
        <f aca="false">D31+D59+D81</f>
        <v>0</v>
      </c>
      <c r="E89" s="14"/>
      <c r="F89" s="23"/>
    </row>
    <row r="90" customFormat="false" ht="15" hidden="false" customHeight="false" outlineLevel="0" collapsed="false">
      <c r="A90" s="24" t="s">
        <v>122</v>
      </c>
      <c r="B90" s="32" t="s">
        <v>53</v>
      </c>
      <c r="C90" s="52" t="n">
        <f aca="false">C82+C32</f>
        <v>38.698</v>
      </c>
      <c r="D90" s="42" t="n">
        <f aca="false">D32+D60+D82</f>
        <v>95.7871287128713</v>
      </c>
      <c r="E90" s="14"/>
      <c r="F90" s="23"/>
    </row>
    <row r="91" customFormat="false" ht="15" hidden="false" customHeight="false" outlineLevel="0" collapsed="false">
      <c r="A91" s="38" t="s">
        <v>123</v>
      </c>
      <c r="B91" s="36" t="s">
        <v>124</v>
      </c>
      <c r="C91" s="52" t="n">
        <f aca="false">C85+C87</f>
        <v>1025.256</v>
      </c>
      <c r="D91" s="40" t="n">
        <f aca="false">C91/C97*1000</f>
        <v>2537.76237623762</v>
      </c>
      <c r="E91" s="56"/>
      <c r="F91" s="23"/>
    </row>
    <row r="92" customFormat="false" ht="15" hidden="false" customHeight="false" outlineLevel="0" collapsed="false">
      <c r="A92" s="38" t="s">
        <v>125</v>
      </c>
      <c r="B92" s="36" t="s">
        <v>126</v>
      </c>
      <c r="C92" s="52"/>
      <c r="D92" s="40" t="n">
        <f aca="false">D91</f>
        <v>2537.76237623762</v>
      </c>
      <c r="E92" s="56"/>
      <c r="F92" s="23"/>
    </row>
    <row r="93" customFormat="false" ht="15" hidden="false" customHeight="false" outlineLevel="0" collapsed="false">
      <c r="A93" s="38" t="s">
        <v>127</v>
      </c>
      <c r="B93" s="36" t="s">
        <v>128</v>
      </c>
      <c r="C93" s="52"/>
      <c r="D93" s="42" t="n">
        <f aca="false">D92*20%</f>
        <v>507.552475247525</v>
      </c>
      <c r="E93" s="56"/>
      <c r="F93" s="23"/>
    </row>
    <row r="94" customFormat="false" ht="15" hidden="false" customHeight="false" outlineLevel="0" collapsed="false">
      <c r="A94" s="38" t="s">
        <v>129</v>
      </c>
      <c r="B94" s="36" t="s">
        <v>130</v>
      </c>
      <c r="C94" s="52"/>
      <c r="D94" s="40" t="n">
        <f aca="false">D92+D93</f>
        <v>3045.31485148515</v>
      </c>
      <c r="E94" s="56"/>
      <c r="F94" s="23"/>
    </row>
    <row r="95" customFormat="false" ht="15" hidden="false" customHeight="false" outlineLevel="0" collapsed="false">
      <c r="A95" s="38" t="s">
        <v>131</v>
      </c>
      <c r="B95" s="36" t="s">
        <v>132</v>
      </c>
      <c r="C95" s="52"/>
      <c r="D95" s="40" t="n">
        <f aca="false">D94</f>
        <v>3045.31485148515</v>
      </c>
      <c r="E95" s="56"/>
      <c r="F95" s="23"/>
    </row>
    <row r="96" customFormat="false" ht="18" hidden="false" customHeight="true" outlineLevel="0" collapsed="false">
      <c r="A96" s="38" t="s">
        <v>133</v>
      </c>
      <c r="B96" s="36" t="s">
        <v>134</v>
      </c>
      <c r="C96" s="57" t="n">
        <v>404</v>
      </c>
      <c r="D96" s="40"/>
      <c r="E96" s="56"/>
      <c r="F96" s="23"/>
    </row>
    <row r="97" customFormat="false" ht="16.5" hidden="false" customHeight="true" outlineLevel="0" collapsed="false">
      <c r="A97" s="38" t="s">
        <v>135</v>
      </c>
      <c r="B97" s="36" t="s">
        <v>136</v>
      </c>
      <c r="C97" s="57" t="n">
        <v>404</v>
      </c>
      <c r="D97" s="58"/>
      <c r="E97" s="23"/>
      <c r="F97" s="14"/>
    </row>
    <row r="98" customFormat="false" ht="15" hidden="false" customHeight="false" outlineLevel="0" collapsed="false">
      <c r="A98" s="59" t="s">
        <v>137</v>
      </c>
      <c r="B98" s="60" t="s">
        <v>138</v>
      </c>
      <c r="C98" s="61"/>
      <c r="D98" s="62" t="n">
        <f aca="false">D87/D85*100</f>
        <v>4.82504212403278</v>
      </c>
      <c r="E98" s="50"/>
      <c r="F98" s="50"/>
    </row>
    <row r="99" customFormat="false" ht="15" hidden="false" customHeight="false" outlineLevel="0" collapsed="false">
      <c r="A99" s="63"/>
      <c r="B99" s="50"/>
      <c r="C99" s="50"/>
      <c r="D99" s="50"/>
      <c r="E99" s="50"/>
      <c r="F99" s="50"/>
    </row>
    <row r="100" customFormat="false" ht="15" hidden="false" customHeight="false" outlineLevel="0" collapsed="false">
      <c r="A100" s="63"/>
      <c r="B100" s="64" t="s">
        <v>139</v>
      </c>
      <c r="C100" s="50"/>
      <c r="D100" s="64" t="s">
        <v>140</v>
      </c>
      <c r="E100" s="50"/>
      <c r="F100" s="50"/>
    </row>
    <row r="101" customFormat="false" ht="15" hidden="false" customHeight="false" outlineLevel="0" collapsed="false">
      <c r="A101" s="63"/>
      <c r="B101" s="64" t="s">
        <v>141</v>
      </c>
      <c r="C101" s="50"/>
      <c r="D101" s="50" t="s">
        <v>142</v>
      </c>
      <c r="E101" s="50"/>
      <c r="F101" s="50"/>
    </row>
    <row r="102" customFormat="false" ht="15" hidden="false" customHeight="false" outlineLevel="0" collapsed="false">
      <c r="A102" s="63"/>
      <c r="B102" s="50"/>
      <c r="C102" s="50"/>
      <c r="D102" s="50"/>
      <c r="E102" s="50"/>
      <c r="F102" s="50"/>
    </row>
    <row r="103" customFormat="false" ht="15" hidden="false" customHeight="false" outlineLevel="0" collapsed="false">
      <c r="A103" s="63"/>
      <c r="B103" s="50"/>
      <c r="C103" s="50"/>
      <c r="D103" s="50"/>
      <c r="E103" s="50"/>
      <c r="F103" s="50"/>
    </row>
    <row r="104" customFormat="false" ht="15" hidden="false" customHeight="false" outlineLevel="0" collapsed="false">
      <c r="A104" s="65"/>
      <c r="B104" s="66"/>
      <c r="C104" s="66"/>
      <c r="D104" s="66"/>
      <c r="E104" s="66"/>
      <c r="F104" s="66"/>
    </row>
    <row r="105" customFormat="false" ht="15" hidden="false" customHeight="false" outlineLevel="0" collapsed="false">
      <c r="A105" s="65"/>
      <c r="B105" s="66"/>
      <c r="C105" s="66"/>
      <c r="D105" s="66"/>
      <c r="E105" s="66"/>
      <c r="F105" s="66"/>
    </row>
    <row r="106" customFormat="false" ht="15" hidden="false" customHeight="false" outlineLevel="0" collapsed="false">
      <c r="A106" s="65"/>
      <c r="B106" s="66"/>
      <c r="C106" s="66"/>
      <c r="D106" s="66"/>
      <c r="E106" s="66"/>
      <c r="F106" s="66"/>
    </row>
    <row r="107" customFormat="false" ht="15" hidden="false" customHeight="false" outlineLevel="0" collapsed="false">
      <c r="A107" s="65"/>
      <c r="B107" s="66"/>
      <c r="C107" s="66"/>
      <c r="D107" s="66"/>
      <c r="E107" s="66"/>
      <c r="F107" s="66"/>
    </row>
    <row r="108" customFormat="false" ht="15" hidden="false" customHeight="false" outlineLevel="0" collapsed="false">
      <c r="A108" s="65"/>
      <c r="B108" s="66"/>
      <c r="C108" s="66"/>
      <c r="D108" s="66"/>
      <c r="E108" s="66"/>
      <c r="F108" s="66"/>
    </row>
    <row r="109" customFormat="false" ht="15" hidden="false" customHeight="false" outlineLevel="0" collapsed="false">
      <c r="A109" s="65"/>
      <c r="B109" s="66"/>
      <c r="C109" s="66"/>
      <c r="D109" s="66"/>
      <c r="E109" s="66"/>
      <c r="F109" s="66"/>
    </row>
    <row r="110" customFormat="false" ht="15" hidden="false" customHeight="false" outlineLevel="0" collapsed="false">
      <c r="A110" s="65"/>
      <c r="B110" s="66"/>
      <c r="C110" s="66"/>
      <c r="D110" s="66"/>
      <c r="E110" s="66"/>
      <c r="F110" s="66"/>
    </row>
    <row r="111" customFormat="false" ht="15" hidden="false" customHeight="false" outlineLevel="0" collapsed="false">
      <c r="A111" s="65"/>
      <c r="B111" s="66"/>
      <c r="C111" s="66"/>
      <c r="D111" s="66"/>
      <c r="E111" s="66"/>
      <c r="F111" s="66"/>
    </row>
    <row r="112" customFormat="false" ht="15" hidden="false" customHeight="false" outlineLevel="0" collapsed="false">
      <c r="A112" s="65"/>
      <c r="B112" s="66"/>
      <c r="C112" s="66"/>
      <c r="D112" s="66"/>
      <c r="E112" s="66"/>
      <c r="F112" s="66"/>
    </row>
    <row r="113" customFormat="false" ht="15" hidden="false" customHeight="false" outlineLevel="0" collapsed="false">
      <c r="A113" s="65"/>
      <c r="B113" s="66"/>
      <c r="C113" s="66"/>
      <c r="D113" s="66"/>
      <c r="E113" s="66"/>
      <c r="F113" s="66"/>
    </row>
    <row r="114" customFormat="false" ht="15" hidden="false" customHeight="false" outlineLevel="0" collapsed="false">
      <c r="A114" s="65"/>
      <c r="B114" s="66"/>
      <c r="C114" s="66"/>
      <c r="D114" s="66"/>
      <c r="E114" s="66"/>
      <c r="F114" s="66"/>
    </row>
    <row r="115" customFormat="false" ht="15" hidden="false" customHeight="false" outlineLevel="0" collapsed="false">
      <c r="A115" s="65"/>
      <c r="B115" s="66"/>
      <c r="C115" s="66"/>
      <c r="D115" s="66"/>
      <c r="E115" s="66"/>
      <c r="F115" s="66"/>
    </row>
    <row r="116" customFormat="false" ht="15" hidden="false" customHeight="false" outlineLevel="0" collapsed="false">
      <c r="A116" s="65"/>
      <c r="B116" s="66"/>
      <c r="C116" s="66"/>
      <c r="D116" s="66"/>
      <c r="E116" s="66"/>
      <c r="F116" s="66"/>
    </row>
    <row r="117" customFormat="false" ht="15" hidden="false" customHeight="false" outlineLevel="0" collapsed="false">
      <c r="A117" s="65"/>
      <c r="B117" s="66"/>
      <c r="C117" s="66"/>
      <c r="D117" s="66"/>
      <c r="E117" s="66"/>
      <c r="F117" s="66"/>
    </row>
    <row r="118" customFormat="false" ht="15" hidden="false" customHeight="false" outlineLevel="0" collapsed="false">
      <c r="A118" s="65"/>
      <c r="B118" s="66"/>
      <c r="C118" s="66"/>
      <c r="D118" s="66"/>
      <c r="E118" s="66"/>
      <c r="F118" s="66"/>
    </row>
    <row r="119" customFormat="false" ht="15" hidden="false" customHeight="false" outlineLevel="0" collapsed="false">
      <c r="A119" s="65"/>
      <c r="B119" s="66"/>
      <c r="C119" s="66"/>
      <c r="D119" s="66"/>
      <c r="E119" s="66"/>
      <c r="F119" s="66"/>
    </row>
    <row r="120" customFormat="false" ht="15" hidden="false" customHeight="false" outlineLevel="0" collapsed="false">
      <c r="A120" s="65"/>
      <c r="B120" s="66"/>
      <c r="C120" s="66"/>
      <c r="D120" s="66"/>
      <c r="E120" s="66"/>
      <c r="F120" s="66"/>
    </row>
    <row r="121" customFormat="false" ht="15" hidden="false" customHeight="false" outlineLevel="0" collapsed="false">
      <c r="A121" s="65"/>
      <c r="B121" s="66"/>
      <c r="C121" s="66"/>
      <c r="D121" s="66"/>
      <c r="E121" s="66"/>
      <c r="F121" s="66"/>
    </row>
    <row r="122" customFormat="false" ht="15" hidden="false" customHeight="false" outlineLevel="0" collapsed="false">
      <c r="A122" s="65"/>
      <c r="B122" s="66"/>
      <c r="C122" s="66"/>
      <c r="D122" s="66"/>
      <c r="E122" s="66"/>
      <c r="F122" s="66"/>
    </row>
    <row r="123" customFormat="false" ht="15" hidden="false" customHeight="false" outlineLevel="0" collapsed="false">
      <c r="A123" s="65"/>
      <c r="B123" s="66"/>
      <c r="C123" s="66"/>
      <c r="D123" s="66"/>
      <c r="E123" s="66"/>
      <c r="F123" s="66"/>
    </row>
    <row r="124" customFormat="false" ht="15" hidden="false" customHeight="false" outlineLevel="0" collapsed="false">
      <c r="A124" s="65"/>
      <c r="B124" s="66"/>
      <c r="C124" s="66"/>
      <c r="D124" s="66"/>
      <c r="E124" s="66"/>
      <c r="F124" s="66"/>
    </row>
    <row r="125" customFormat="false" ht="15" hidden="false" customHeight="false" outlineLevel="0" collapsed="false">
      <c r="A125" s="65"/>
      <c r="B125" s="66"/>
      <c r="C125" s="66"/>
      <c r="D125" s="66"/>
      <c r="E125" s="66"/>
      <c r="F125" s="66"/>
    </row>
    <row r="126" customFormat="false" ht="15" hidden="false" customHeight="false" outlineLevel="0" collapsed="false">
      <c r="A126" s="65"/>
      <c r="B126" s="66"/>
      <c r="C126" s="66"/>
      <c r="D126" s="66"/>
      <c r="E126" s="66"/>
      <c r="F126" s="66"/>
    </row>
    <row r="127" customFormat="false" ht="15" hidden="false" customHeight="false" outlineLevel="0" collapsed="false">
      <c r="A127" s="65"/>
      <c r="B127" s="66"/>
      <c r="C127" s="66"/>
      <c r="D127" s="66"/>
      <c r="E127" s="66"/>
      <c r="F127" s="66"/>
    </row>
    <row r="128" customFormat="false" ht="15" hidden="false" customHeight="false" outlineLevel="0" collapsed="false">
      <c r="A128" s="65"/>
      <c r="B128" s="66"/>
      <c r="C128" s="66"/>
      <c r="D128" s="66"/>
      <c r="E128" s="66"/>
      <c r="F128" s="66"/>
    </row>
    <row r="129" customFormat="false" ht="15" hidden="false" customHeight="false" outlineLevel="0" collapsed="false">
      <c r="A129" s="65"/>
      <c r="B129" s="66"/>
      <c r="C129" s="66"/>
      <c r="D129" s="66"/>
      <c r="E129" s="66"/>
      <c r="F129" s="66"/>
    </row>
    <row r="130" customFormat="false" ht="15" hidden="false" customHeight="false" outlineLevel="0" collapsed="false">
      <c r="A130" s="65"/>
      <c r="B130" s="66"/>
      <c r="C130" s="66"/>
      <c r="D130" s="66"/>
      <c r="E130" s="66"/>
      <c r="F130" s="66"/>
    </row>
    <row r="131" customFormat="false" ht="15" hidden="false" customHeight="false" outlineLevel="0" collapsed="false">
      <c r="A131" s="65"/>
      <c r="B131" s="66"/>
      <c r="C131" s="66"/>
      <c r="D131" s="66"/>
      <c r="E131" s="66"/>
      <c r="F131" s="66"/>
    </row>
    <row r="132" customFormat="false" ht="15" hidden="false" customHeight="false" outlineLevel="0" collapsed="false">
      <c r="A132" s="65"/>
      <c r="B132" s="66"/>
      <c r="C132" s="66"/>
      <c r="D132" s="66"/>
      <c r="E132" s="66"/>
      <c r="F132" s="66"/>
    </row>
    <row r="133" customFormat="false" ht="15" hidden="false" customHeight="false" outlineLevel="0" collapsed="false">
      <c r="A133" s="65"/>
      <c r="B133" s="66"/>
      <c r="C133" s="66"/>
      <c r="D133" s="66"/>
      <c r="E133" s="66"/>
      <c r="F133" s="66"/>
    </row>
    <row r="134" customFormat="false" ht="15" hidden="false" customHeight="false" outlineLevel="0" collapsed="false">
      <c r="A134" s="66"/>
      <c r="B134" s="66"/>
      <c r="C134" s="66"/>
      <c r="D134" s="66"/>
      <c r="E134" s="66"/>
      <c r="F134" s="66"/>
    </row>
    <row r="135" customFormat="false" ht="15" hidden="false" customHeight="false" outlineLevel="0" collapsed="false">
      <c r="A135" s="66"/>
      <c r="B135" s="66"/>
      <c r="C135" s="66"/>
      <c r="D135" s="66"/>
      <c r="E135" s="66"/>
      <c r="F135" s="66"/>
    </row>
    <row r="136" customFormat="false" ht="15" hidden="false" customHeight="false" outlineLevel="0" collapsed="false">
      <c r="A136" s="66"/>
      <c r="B136" s="66"/>
      <c r="C136" s="66"/>
      <c r="D136" s="66"/>
      <c r="E136" s="66"/>
      <c r="F136" s="66"/>
    </row>
    <row r="137" customFormat="false" ht="15" hidden="false" customHeight="false" outlineLevel="0" collapsed="false">
      <c r="A137" s="66"/>
      <c r="B137" s="66"/>
      <c r="C137" s="66"/>
      <c r="D137" s="66"/>
      <c r="E137" s="66"/>
      <c r="F137" s="66"/>
    </row>
    <row r="138" customFormat="false" ht="15" hidden="false" customHeight="false" outlineLevel="0" collapsed="false">
      <c r="A138" s="66"/>
      <c r="B138" s="66"/>
      <c r="C138" s="66"/>
      <c r="D138" s="66"/>
      <c r="E138" s="66"/>
      <c r="F138" s="66"/>
    </row>
    <row r="139" customFormat="false" ht="15" hidden="false" customHeight="false" outlineLevel="0" collapsed="false">
      <c r="A139" s="66"/>
      <c r="B139" s="66"/>
      <c r="C139" s="66"/>
      <c r="D139" s="66"/>
      <c r="E139" s="66"/>
      <c r="F139" s="66"/>
    </row>
    <row r="140" customFormat="false" ht="15" hidden="false" customHeight="false" outlineLevel="0" collapsed="false">
      <c r="A140" s="66"/>
      <c r="B140" s="66"/>
      <c r="C140" s="66"/>
      <c r="D140" s="66"/>
      <c r="E140" s="66"/>
      <c r="F140" s="66"/>
    </row>
    <row r="141" customFormat="false" ht="15" hidden="false" customHeight="false" outlineLevel="0" collapsed="false">
      <c r="A141" s="66"/>
      <c r="B141" s="66"/>
      <c r="C141" s="66"/>
      <c r="D141" s="66"/>
      <c r="E141" s="66"/>
      <c r="F141" s="66"/>
    </row>
    <row r="142" customFormat="false" ht="15" hidden="false" customHeight="false" outlineLevel="0" collapsed="false">
      <c r="A142" s="66"/>
      <c r="B142" s="66"/>
      <c r="C142" s="66"/>
      <c r="D142" s="66"/>
      <c r="E142" s="66"/>
      <c r="F142" s="66"/>
    </row>
    <row r="143" customFormat="false" ht="15" hidden="false" customHeight="false" outlineLevel="0" collapsed="false">
      <c r="A143" s="66"/>
      <c r="B143" s="66"/>
      <c r="C143" s="66"/>
      <c r="D143" s="66"/>
      <c r="E143" s="66"/>
      <c r="F143" s="66"/>
    </row>
    <row r="144" customFormat="false" ht="15" hidden="false" customHeight="false" outlineLevel="0" collapsed="false">
      <c r="A144" s="66"/>
      <c r="B144" s="66"/>
      <c r="C144" s="66"/>
      <c r="D144" s="66"/>
      <c r="E144" s="66"/>
      <c r="F144" s="66"/>
    </row>
    <row r="145" customFormat="false" ht="15" hidden="false" customHeight="false" outlineLevel="0" collapsed="false">
      <c r="A145" s="66"/>
      <c r="B145" s="66"/>
      <c r="C145" s="66"/>
      <c r="D145" s="66"/>
      <c r="E145" s="66"/>
      <c r="F145" s="66"/>
    </row>
    <row r="146" customFormat="false" ht="15" hidden="false" customHeight="false" outlineLevel="0" collapsed="false">
      <c r="A146" s="66"/>
      <c r="B146" s="66"/>
      <c r="C146" s="66"/>
      <c r="D146" s="66"/>
      <c r="E146" s="66"/>
      <c r="F146" s="66"/>
    </row>
    <row r="147" customFormat="false" ht="15" hidden="false" customHeight="false" outlineLevel="0" collapsed="false">
      <c r="A147" s="66"/>
      <c r="B147" s="66"/>
      <c r="C147" s="66"/>
      <c r="D147" s="66"/>
      <c r="E147" s="66"/>
      <c r="F147" s="66"/>
    </row>
  </sheetData>
  <mergeCells count="6">
    <mergeCell ref="A4:F4"/>
    <mergeCell ref="A6:A7"/>
    <mergeCell ref="B6:B7"/>
    <mergeCell ref="C6:D6"/>
    <mergeCell ref="E6:F6"/>
    <mergeCell ref="A49:F49"/>
  </mergeCells>
  <printOptions headings="false" gridLines="false" gridLinesSet="true" horizontalCentered="false" verticalCentered="false"/>
  <pageMargins left="1.29930555555556" right="0.708333333333333" top="0.747916666666667" bottom="0.747916666666667" header="0.511811023622047" footer="0.511811023622047"/>
  <pageSetup paperSize="9" scale="8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6"/>
  <sheetViews>
    <sheetView showFormulas="false" showGridLines="true" showRowColHeaders="true" showZeros="true" rightToLeft="false" tabSelected="false" showOutlineSymbols="true" defaultGridColor="true" view="normal" topLeftCell="A85" colorId="64" zoomScale="100" zoomScaleNormal="100" zoomScalePageLayoutView="100" workbookViewId="0">
      <selection pane="topLeft" activeCell="J85" activeCellId="0" sqref="J85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51.42"/>
    <col collapsed="false" customWidth="true" hidden="false" outlineLevel="0" max="3" min="3" style="1" width="9.57"/>
    <col collapsed="false" customWidth="true" hidden="false" outlineLevel="0" max="4" min="4" style="1" width="28.42"/>
    <col collapsed="false" customWidth="true" hidden="true" outlineLevel="0" max="5" min="5" style="1" width="9.71"/>
    <col collapsed="false" customWidth="true" hidden="true" outlineLevel="0" max="6" min="6" style="1" width="9.14"/>
    <col collapsed="false" customWidth="true" hidden="false" outlineLevel="0" max="257" min="257" style="1" width="6.14"/>
    <col collapsed="false" customWidth="true" hidden="false" outlineLevel="0" max="258" min="258" style="1" width="39.42"/>
    <col collapsed="false" customWidth="true" hidden="false" outlineLevel="0" max="259" min="259" style="1" width="9.57"/>
    <col collapsed="false" customWidth="true" hidden="false" outlineLevel="0" max="513" min="513" style="1" width="6.14"/>
    <col collapsed="false" customWidth="true" hidden="false" outlineLevel="0" max="514" min="514" style="1" width="39.42"/>
    <col collapsed="false" customWidth="true" hidden="false" outlineLevel="0" max="515" min="515" style="1" width="9.57"/>
    <col collapsed="false" customWidth="true" hidden="false" outlineLevel="0" max="769" min="769" style="1" width="6.14"/>
    <col collapsed="false" customWidth="true" hidden="false" outlineLevel="0" max="770" min="770" style="1" width="39.42"/>
    <col collapsed="false" customWidth="true" hidden="false" outlineLevel="0" max="771" min="771" style="1" width="9.57"/>
    <col collapsed="false" customWidth="true" hidden="false" outlineLevel="0" max="1025" min="1025" style="1" width="6.14"/>
    <col collapsed="false" customWidth="true" hidden="false" outlineLevel="0" max="1026" min="1026" style="1" width="39.42"/>
    <col collapsed="false" customWidth="true" hidden="false" outlineLevel="0" max="1027" min="1027" style="1" width="9.57"/>
    <col collapsed="false" customWidth="true" hidden="false" outlineLevel="0" max="1281" min="1281" style="1" width="6.14"/>
    <col collapsed="false" customWidth="true" hidden="false" outlineLevel="0" max="1282" min="1282" style="1" width="39.42"/>
    <col collapsed="false" customWidth="true" hidden="false" outlineLevel="0" max="1283" min="1283" style="1" width="9.57"/>
    <col collapsed="false" customWidth="true" hidden="false" outlineLevel="0" max="1537" min="1537" style="1" width="6.14"/>
    <col collapsed="false" customWidth="true" hidden="false" outlineLevel="0" max="1538" min="1538" style="1" width="39.42"/>
    <col collapsed="false" customWidth="true" hidden="false" outlineLevel="0" max="1539" min="1539" style="1" width="9.57"/>
    <col collapsed="false" customWidth="true" hidden="false" outlineLevel="0" max="1793" min="1793" style="1" width="6.14"/>
    <col collapsed="false" customWidth="true" hidden="false" outlineLevel="0" max="1794" min="1794" style="1" width="39.42"/>
    <col collapsed="false" customWidth="true" hidden="false" outlineLevel="0" max="1795" min="1795" style="1" width="9.57"/>
    <col collapsed="false" customWidth="true" hidden="false" outlineLevel="0" max="2049" min="2049" style="1" width="6.14"/>
    <col collapsed="false" customWidth="true" hidden="false" outlineLevel="0" max="2050" min="2050" style="1" width="39.42"/>
    <col collapsed="false" customWidth="true" hidden="false" outlineLevel="0" max="2051" min="2051" style="1" width="9.57"/>
    <col collapsed="false" customWidth="true" hidden="false" outlineLevel="0" max="2305" min="2305" style="1" width="6.14"/>
    <col collapsed="false" customWidth="true" hidden="false" outlineLevel="0" max="2306" min="2306" style="1" width="39.42"/>
    <col collapsed="false" customWidth="true" hidden="false" outlineLevel="0" max="2307" min="2307" style="1" width="9.57"/>
    <col collapsed="false" customWidth="true" hidden="false" outlineLevel="0" max="2561" min="2561" style="1" width="6.14"/>
    <col collapsed="false" customWidth="true" hidden="false" outlineLevel="0" max="2562" min="2562" style="1" width="39.42"/>
    <col collapsed="false" customWidth="true" hidden="false" outlineLevel="0" max="2563" min="2563" style="1" width="9.57"/>
    <col collapsed="false" customWidth="true" hidden="false" outlineLevel="0" max="2817" min="2817" style="1" width="6.14"/>
    <col collapsed="false" customWidth="true" hidden="false" outlineLevel="0" max="2818" min="2818" style="1" width="39.42"/>
    <col collapsed="false" customWidth="true" hidden="false" outlineLevel="0" max="2819" min="2819" style="1" width="9.57"/>
    <col collapsed="false" customWidth="true" hidden="false" outlineLevel="0" max="3073" min="3073" style="1" width="6.14"/>
    <col collapsed="false" customWidth="true" hidden="false" outlineLevel="0" max="3074" min="3074" style="1" width="39.42"/>
    <col collapsed="false" customWidth="true" hidden="false" outlineLevel="0" max="3075" min="3075" style="1" width="9.57"/>
    <col collapsed="false" customWidth="true" hidden="false" outlineLevel="0" max="3329" min="3329" style="1" width="6.14"/>
    <col collapsed="false" customWidth="true" hidden="false" outlineLevel="0" max="3330" min="3330" style="1" width="39.42"/>
    <col collapsed="false" customWidth="true" hidden="false" outlineLevel="0" max="3331" min="3331" style="1" width="9.57"/>
    <col collapsed="false" customWidth="true" hidden="false" outlineLevel="0" max="3585" min="3585" style="1" width="6.14"/>
    <col collapsed="false" customWidth="true" hidden="false" outlineLevel="0" max="3586" min="3586" style="1" width="39.42"/>
    <col collapsed="false" customWidth="true" hidden="false" outlineLevel="0" max="3587" min="3587" style="1" width="9.57"/>
    <col collapsed="false" customWidth="true" hidden="false" outlineLevel="0" max="3841" min="3841" style="1" width="6.14"/>
    <col collapsed="false" customWidth="true" hidden="false" outlineLevel="0" max="3842" min="3842" style="1" width="39.42"/>
    <col collapsed="false" customWidth="true" hidden="false" outlineLevel="0" max="3843" min="3843" style="1" width="9.57"/>
    <col collapsed="false" customWidth="true" hidden="false" outlineLevel="0" max="4097" min="4097" style="1" width="6.14"/>
    <col collapsed="false" customWidth="true" hidden="false" outlineLevel="0" max="4098" min="4098" style="1" width="39.42"/>
    <col collapsed="false" customWidth="true" hidden="false" outlineLevel="0" max="4099" min="4099" style="1" width="9.57"/>
    <col collapsed="false" customWidth="true" hidden="false" outlineLevel="0" max="4353" min="4353" style="1" width="6.14"/>
    <col collapsed="false" customWidth="true" hidden="false" outlineLevel="0" max="4354" min="4354" style="1" width="39.42"/>
    <col collapsed="false" customWidth="true" hidden="false" outlineLevel="0" max="4355" min="4355" style="1" width="9.57"/>
    <col collapsed="false" customWidth="true" hidden="false" outlineLevel="0" max="4609" min="4609" style="1" width="6.14"/>
    <col collapsed="false" customWidth="true" hidden="false" outlineLevel="0" max="4610" min="4610" style="1" width="39.42"/>
    <col collapsed="false" customWidth="true" hidden="false" outlineLevel="0" max="4611" min="4611" style="1" width="9.57"/>
    <col collapsed="false" customWidth="true" hidden="false" outlineLevel="0" max="4865" min="4865" style="1" width="6.14"/>
    <col collapsed="false" customWidth="true" hidden="false" outlineLevel="0" max="4866" min="4866" style="1" width="39.42"/>
    <col collapsed="false" customWidth="true" hidden="false" outlineLevel="0" max="4867" min="4867" style="1" width="9.57"/>
    <col collapsed="false" customWidth="true" hidden="false" outlineLevel="0" max="5121" min="5121" style="1" width="6.14"/>
    <col collapsed="false" customWidth="true" hidden="false" outlineLevel="0" max="5122" min="5122" style="1" width="39.42"/>
    <col collapsed="false" customWidth="true" hidden="false" outlineLevel="0" max="5123" min="5123" style="1" width="9.57"/>
    <col collapsed="false" customWidth="true" hidden="false" outlineLevel="0" max="5377" min="5377" style="1" width="6.14"/>
    <col collapsed="false" customWidth="true" hidden="false" outlineLevel="0" max="5378" min="5378" style="1" width="39.42"/>
    <col collapsed="false" customWidth="true" hidden="false" outlineLevel="0" max="5379" min="5379" style="1" width="9.57"/>
    <col collapsed="false" customWidth="true" hidden="false" outlineLevel="0" max="5633" min="5633" style="1" width="6.14"/>
    <col collapsed="false" customWidth="true" hidden="false" outlineLevel="0" max="5634" min="5634" style="1" width="39.42"/>
    <col collapsed="false" customWidth="true" hidden="false" outlineLevel="0" max="5635" min="5635" style="1" width="9.57"/>
    <col collapsed="false" customWidth="true" hidden="false" outlineLevel="0" max="5889" min="5889" style="1" width="6.14"/>
    <col collapsed="false" customWidth="true" hidden="false" outlineLevel="0" max="5890" min="5890" style="1" width="39.42"/>
    <col collapsed="false" customWidth="true" hidden="false" outlineLevel="0" max="5891" min="5891" style="1" width="9.57"/>
    <col collapsed="false" customWidth="true" hidden="false" outlineLevel="0" max="6145" min="6145" style="1" width="6.14"/>
    <col collapsed="false" customWidth="true" hidden="false" outlineLevel="0" max="6146" min="6146" style="1" width="39.42"/>
    <col collapsed="false" customWidth="true" hidden="false" outlineLevel="0" max="6147" min="6147" style="1" width="9.57"/>
    <col collapsed="false" customWidth="true" hidden="false" outlineLevel="0" max="6401" min="6401" style="1" width="6.14"/>
    <col collapsed="false" customWidth="true" hidden="false" outlineLevel="0" max="6402" min="6402" style="1" width="39.42"/>
    <col collapsed="false" customWidth="true" hidden="false" outlineLevel="0" max="6403" min="6403" style="1" width="9.57"/>
    <col collapsed="false" customWidth="true" hidden="false" outlineLevel="0" max="6657" min="6657" style="1" width="6.14"/>
    <col collapsed="false" customWidth="true" hidden="false" outlineLevel="0" max="6658" min="6658" style="1" width="39.42"/>
    <col collapsed="false" customWidth="true" hidden="false" outlineLevel="0" max="6659" min="6659" style="1" width="9.57"/>
    <col collapsed="false" customWidth="true" hidden="false" outlineLevel="0" max="6913" min="6913" style="1" width="6.14"/>
    <col collapsed="false" customWidth="true" hidden="false" outlineLevel="0" max="6914" min="6914" style="1" width="39.42"/>
    <col collapsed="false" customWidth="true" hidden="false" outlineLevel="0" max="6915" min="6915" style="1" width="9.57"/>
    <col collapsed="false" customWidth="true" hidden="false" outlineLevel="0" max="7169" min="7169" style="1" width="6.14"/>
    <col collapsed="false" customWidth="true" hidden="false" outlineLevel="0" max="7170" min="7170" style="1" width="39.42"/>
    <col collapsed="false" customWidth="true" hidden="false" outlineLevel="0" max="7171" min="7171" style="1" width="9.57"/>
    <col collapsed="false" customWidth="true" hidden="false" outlineLevel="0" max="7425" min="7425" style="1" width="6.14"/>
    <col collapsed="false" customWidth="true" hidden="false" outlineLevel="0" max="7426" min="7426" style="1" width="39.42"/>
    <col collapsed="false" customWidth="true" hidden="false" outlineLevel="0" max="7427" min="7427" style="1" width="9.57"/>
    <col collapsed="false" customWidth="true" hidden="false" outlineLevel="0" max="7681" min="7681" style="1" width="6.14"/>
    <col collapsed="false" customWidth="true" hidden="false" outlineLevel="0" max="7682" min="7682" style="1" width="39.42"/>
    <col collapsed="false" customWidth="true" hidden="false" outlineLevel="0" max="7683" min="7683" style="1" width="9.57"/>
    <col collapsed="false" customWidth="true" hidden="false" outlineLevel="0" max="7937" min="7937" style="1" width="6.14"/>
    <col collapsed="false" customWidth="true" hidden="false" outlineLevel="0" max="7938" min="7938" style="1" width="39.42"/>
    <col collapsed="false" customWidth="true" hidden="false" outlineLevel="0" max="7939" min="7939" style="1" width="9.57"/>
    <col collapsed="false" customWidth="true" hidden="false" outlineLevel="0" max="8193" min="8193" style="1" width="6.14"/>
    <col collapsed="false" customWidth="true" hidden="false" outlineLevel="0" max="8194" min="8194" style="1" width="39.42"/>
    <col collapsed="false" customWidth="true" hidden="false" outlineLevel="0" max="8195" min="8195" style="1" width="9.57"/>
    <col collapsed="false" customWidth="true" hidden="false" outlineLevel="0" max="8449" min="8449" style="1" width="6.14"/>
    <col collapsed="false" customWidth="true" hidden="false" outlineLevel="0" max="8450" min="8450" style="1" width="39.42"/>
    <col collapsed="false" customWidth="true" hidden="false" outlineLevel="0" max="8451" min="8451" style="1" width="9.57"/>
    <col collapsed="false" customWidth="true" hidden="false" outlineLevel="0" max="8705" min="8705" style="1" width="6.14"/>
    <col collapsed="false" customWidth="true" hidden="false" outlineLevel="0" max="8706" min="8706" style="1" width="39.42"/>
    <col collapsed="false" customWidth="true" hidden="false" outlineLevel="0" max="8707" min="8707" style="1" width="9.57"/>
    <col collapsed="false" customWidth="true" hidden="false" outlineLevel="0" max="8961" min="8961" style="1" width="6.14"/>
    <col collapsed="false" customWidth="true" hidden="false" outlineLevel="0" max="8962" min="8962" style="1" width="39.42"/>
    <col collapsed="false" customWidth="true" hidden="false" outlineLevel="0" max="8963" min="8963" style="1" width="9.57"/>
    <col collapsed="false" customWidth="true" hidden="false" outlineLevel="0" max="9217" min="9217" style="1" width="6.14"/>
    <col collapsed="false" customWidth="true" hidden="false" outlineLevel="0" max="9218" min="9218" style="1" width="39.42"/>
    <col collapsed="false" customWidth="true" hidden="false" outlineLevel="0" max="9219" min="9219" style="1" width="9.57"/>
    <col collapsed="false" customWidth="true" hidden="false" outlineLevel="0" max="9473" min="9473" style="1" width="6.14"/>
    <col collapsed="false" customWidth="true" hidden="false" outlineLevel="0" max="9474" min="9474" style="1" width="39.42"/>
    <col collapsed="false" customWidth="true" hidden="false" outlineLevel="0" max="9475" min="9475" style="1" width="9.57"/>
    <col collapsed="false" customWidth="true" hidden="false" outlineLevel="0" max="9729" min="9729" style="1" width="6.14"/>
    <col collapsed="false" customWidth="true" hidden="false" outlineLevel="0" max="9730" min="9730" style="1" width="39.42"/>
    <col collapsed="false" customWidth="true" hidden="false" outlineLevel="0" max="9731" min="9731" style="1" width="9.57"/>
    <col collapsed="false" customWidth="true" hidden="false" outlineLevel="0" max="9985" min="9985" style="1" width="6.14"/>
    <col collapsed="false" customWidth="true" hidden="false" outlineLevel="0" max="9986" min="9986" style="1" width="39.42"/>
    <col collapsed="false" customWidth="true" hidden="false" outlineLevel="0" max="9987" min="9987" style="1" width="9.57"/>
    <col collapsed="false" customWidth="true" hidden="false" outlineLevel="0" max="10241" min="10241" style="1" width="6.14"/>
    <col collapsed="false" customWidth="true" hidden="false" outlineLevel="0" max="10242" min="10242" style="1" width="39.42"/>
    <col collapsed="false" customWidth="true" hidden="false" outlineLevel="0" max="10243" min="10243" style="1" width="9.57"/>
    <col collapsed="false" customWidth="true" hidden="false" outlineLevel="0" max="10497" min="10497" style="1" width="6.14"/>
    <col collapsed="false" customWidth="true" hidden="false" outlineLevel="0" max="10498" min="10498" style="1" width="39.42"/>
    <col collapsed="false" customWidth="true" hidden="false" outlineLevel="0" max="10499" min="10499" style="1" width="9.57"/>
    <col collapsed="false" customWidth="true" hidden="false" outlineLevel="0" max="10753" min="10753" style="1" width="6.14"/>
    <col collapsed="false" customWidth="true" hidden="false" outlineLevel="0" max="10754" min="10754" style="1" width="39.42"/>
    <col collapsed="false" customWidth="true" hidden="false" outlineLevel="0" max="10755" min="10755" style="1" width="9.57"/>
    <col collapsed="false" customWidth="true" hidden="false" outlineLevel="0" max="11009" min="11009" style="1" width="6.14"/>
    <col collapsed="false" customWidth="true" hidden="false" outlineLevel="0" max="11010" min="11010" style="1" width="39.42"/>
    <col collapsed="false" customWidth="true" hidden="false" outlineLevel="0" max="11011" min="11011" style="1" width="9.57"/>
    <col collapsed="false" customWidth="true" hidden="false" outlineLevel="0" max="11265" min="11265" style="1" width="6.14"/>
    <col collapsed="false" customWidth="true" hidden="false" outlineLevel="0" max="11266" min="11266" style="1" width="39.42"/>
    <col collapsed="false" customWidth="true" hidden="false" outlineLevel="0" max="11267" min="11267" style="1" width="9.57"/>
    <col collapsed="false" customWidth="true" hidden="false" outlineLevel="0" max="11521" min="11521" style="1" width="6.14"/>
    <col collapsed="false" customWidth="true" hidden="false" outlineLevel="0" max="11522" min="11522" style="1" width="39.42"/>
    <col collapsed="false" customWidth="true" hidden="false" outlineLevel="0" max="11523" min="11523" style="1" width="9.57"/>
    <col collapsed="false" customWidth="true" hidden="false" outlineLevel="0" max="11777" min="11777" style="1" width="6.14"/>
    <col collapsed="false" customWidth="true" hidden="false" outlineLevel="0" max="11778" min="11778" style="1" width="39.42"/>
    <col collapsed="false" customWidth="true" hidden="false" outlineLevel="0" max="11779" min="11779" style="1" width="9.57"/>
    <col collapsed="false" customWidth="true" hidden="false" outlineLevel="0" max="12033" min="12033" style="1" width="6.14"/>
    <col collapsed="false" customWidth="true" hidden="false" outlineLevel="0" max="12034" min="12034" style="1" width="39.42"/>
    <col collapsed="false" customWidth="true" hidden="false" outlineLevel="0" max="12035" min="12035" style="1" width="9.57"/>
    <col collapsed="false" customWidth="true" hidden="false" outlineLevel="0" max="12289" min="12289" style="1" width="6.14"/>
    <col collapsed="false" customWidth="true" hidden="false" outlineLevel="0" max="12290" min="12290" style="1" width="39.42"/>
    <col collapsed="false" customWidth="true" hidden="false" outlineLevel="0" max="12291" min="12291" style="1" width="9.57"/>
    <col collapsed="false" customWidth="true" hidden="false" outlineLevel="0" max="12545" min="12545" style="1" width="6.14"/>
    <col collapsed="false" customWidth="true" hidden="false" outlineLevel="0" max="12546" min="12546" style="1" width="39.42"/>
    <col collapsed="false" customWidth="true" hidden="false" outlineLevel="0" max="12547" min="12547" style="1" width="9.57"/>
    <col collapsed="false" customWidth="true" hidden="false" outlineLevel="0" max="12801" min="12801" style="1" width="6.14"/>
    <col collapsed="false" customWidth="true" hidden="false" outlineLevel="0" max="12802" min="12802" style="1" width="39.42"/>
    <col collapsed="false" customWidth="true" hidden="false" outlineLevel="0" max="12803" min="12803" style="1" width="9.57"/>
    <col collapsed="false" customWidth="true" hidden="false" outlineLevel="0" max="13057" min="13057" style="1" width="6.14"/>
    <col collapsed="false" customWidth="true" hidden="false" outlineLevel="0" max="13058" min="13058" style="1" width="39.42"/>
    <col collapsed="false" customWidth="true" hidden="false" outlineLevel="0" max="13059" min="13059" style="1" width="9.57"/>
    <col collapsed="false" customWidth="true" hidden="false" outlineLevel="0" max="13313" min="13313" style="1" width="6.14"/>
    <col collapsed="false" customWidth="true" hidden="false" outlineLevel="0" max="13314" min="13314" style="1" width="39.42"/>
    <col collapsed="false" customWidth="true" hidden="false" outlineLevel="0" max="13315" min="13315" style="1" width="9.57"/>
    <col collapsed="false" customWidth="true" hidden="false" outlineLevel="0" max="13569" min="13569" style="1" width="6.14"/>
    <col collapsed="false" customWidth="true" hidden="false" outlineLevel="0" max="13570" min="13570" style="1" width="39.42"/>
    <col collapsed="false" customWidth="true" hidden="false" outlineLevel="0" max="13571" min="13571" style="1" width="9.57"/>
    <col collapsed="false" customWidth="true" hidden="false" outlineLevel="0" max="13825" min="13825" style="1" width="6.14"/>
    <col collapsed="false" customWidth="true" hidden="false" outlineLevel="0" max="13826" min="13826" style="1" width="39.42"/>
    <col collapsed="false" customWidth="true" hidden="false" outlineLevel="0" max="13827" min="13827" style="1" width="9.57"/>
    <col collapsed="false" customWidth="true" hidden="false" outlineLevel="0" max="14081" min="14081" style="1" width="6.14"/>
    <col collapsed="false" customWidth="true" hidden="false" outlineLevel="0" max="14082" min="14082" style="1" width="39.42"/>
    <col collapsed="false" customWidth="true" hidden="false" outlineLevel="0" max="14083" min="14083" style="1" width="9.57"/>
    <col collapsed="false" customWidth="true" hidden="false" outlineLevel="0" max="14337" min="14337" style="1" width="6.14"/>
    <col collapsed="false" customWidth="true" hidden="false" outlineLevel="0" max="14338" min="14338" style="1" width="39.42"/>
    <col collapsed="false" customWidth="true" hidden="false" outlineLevel="0" max="14339" min="14339" style="1" width="9.57"/>
    <col collapsed="false" customWidth="true" hidden="false" outlineLevel="0" max="14593" min="14593" style="1" width="6.14"/>
    <col collapsed="false" customWidth="true" hidden="false" outlineLevel="0" max="14594" min="14594" style="1" width="39.42"/>
    <col collapsed="false" customWidth="true" hidden="false" outlineLevel="0" max="14595" min="14595" style="1" width="9.57"/>
    <col collapsed="false" customWidth="true" hidden="false" outlineLevel="0" max="14849" min="14849" style="1" width="6.14"/>
    <col collapsed="false" customWidth="true" hidden="false" outlineLevel="0" max="14850" min="14850" style="1" width="39.42"/>
    <col collapsed="false" customWidth="true" hidden="false" outlineLevel="0" max="14851" min="14851" style="1" width="9.57"/>
    <col collapsed="false" customWidth="true" hidden="false" outlineLevel="0" max="15105" min="15105" style="1" width="6.14"/>
    <col collapsed="false" customWidth="true" hidden="false" outlineLevel="0" max="15106" min="15106" style="1" width="39.42"/>
    <col collapsed="false" customWidth="true" hidden="false" outlineLevel="0" max="15107" min="15107" style="1" width="9.57"/>
    <col collapsed="false" customWidth="true" hidden="false" outlineLevel="0" max="15361" min="15361" style="1" width="6.14"/>
    <col collapsed="false" customWidth="true" hidden="false" outlineLevel="0" max="15362" min="15362" style="1" width="39.42"/>
    <col collapsed="false" customWidth="true" hidden="false" outlineLevel="0" max="15363" min="15363" style="1" width="9.57"/>
    <col collapsed="false" customWidth="true" hidden="false" outlineLevel="0" max="15617" min="15617" style="1" width="6.14"/>
    <col collapsed="false" customWidth="true" hidden="false" outlineLevel="0" max="15618" min="15618" style="1" width="39.42"/>
    <col collapsed="false" customWidth="true" hidden="false" outlineLevel="0" max="15619" min="15619" style="1" width="9.57"/>
    <col collapsed="false" customWidth="true" hidden="false" outlineLevel="0" max="15873" min="15873" style="1" width="6.14"/>
    <col collapsed="false" customWidth="true" hidden="false" outlineLevel="0" max="15874" min="15874" style="1" width="39.42"/>
    <col collapsed="false" customWidth="true" hidden="false" outlineLevel="0" max="15875" min="15875" style="1" width="9.57"/>
    <col collapsed="false" customWidth="true" hidden="false" outlineLevel="0" max="16129" min="16129" style="1" width="6.14"/>
    <col collapsed="false" customWidth="true" hidden="false" outlineLevel="0" max="16130" min="16130" style="1" width="39.42"/>
    <col collapsed="false" customWidth="true" hidden="false" outlineLevel="0" max="16131" min="16131" style="1" width="9.57"/>
  </cols>
  <sheetData>
    <row r="1" customFormat="false" ht="15" hidden="false" customHeight="false" outlineLevel="0" collapsed="false">
      <c r="A1" s="67" t="n">
        <v>3</v>
      </c>
      <c r="B1" s="67"/>
      <c r="C1" s="67"/>
      <c r="D1" s="67"/>
      <c r="E1" s="67"/>
      <c r="F1" s="67"/>
    </row>
    <row r="2" customFormat="false" ht="50.25" hidden="false" customHeight="true" outlineLevel="0" collapsed="false">
      <c r="A2" s="5" t="s">
        <v>143</v>
      </c>
      <c r="B2" s="5"/>
      <c r="C2" s="5"/>
      <c r="D2" s="5"/>
      <c r="E2" s="5"/>
      <c r="F2" s="5"/>
    </row>
    <row r="3" customFormat="false" ht="15" hidden="false" customHeight="false" outlineLevel="0" collapsed="false">
      <c r="A3" s="2"/>
      <c r="B3" s="2"/>
      <c r="C3" s="2"/>
      <c r="D3" s="2"/>
      <c r="E3" s="2"/>
      <c r="F3" s="2"/>
    </row>
    <row r="4" customFormat="false" ht="25.5" hidden="false" customHeight="true" outlineLevel="0" collapsed="false">
      <c r="A4" s="6" t="s">
        <v>4</v>
      </c>
      <c r="B4" s="68" t="s">
        <v>5</v>
      </c>
      <c r="C4" s="8" t="s">
        <v>6</v>
      </c>
      <c r="D4" s="8"/>
      <c r="E4" s="9"/>
      <c r="F4" s="9"/>
    </row>
    <row r="5" customFormat="false" ht="25.35" hidden="false" customHeight="false" outlineLevel="0" collapsed="false">
      <c r="A5" s="6"/>
      <c r="B5" s="68"/>
      <c r="C5" s="10" t="s">
        <v>7</v>
      </c>
      <c r="D5" s="10" t="s">
        <v>8</v>
      </c>
      <c r="E5" s="11"/>
      <c r="F5" s="11"/>
    </row>
    <row r="6" customFormat="false" ht="15" hidden="false" customHeight="false" outlineLevel="0" collapsed="false">
      <c r="A6" s="69" t="s">
        <v>9</v>
      </c>
      <c r="B6" s="70" t="n">
        <v>2</v>
      </c>
      <c r="C6" s="70" t="n">
        <v>3</v>
      </c>
      <c r="D6" s="71" t="n">
        <v>4</v>
      </c>
      <c r="E6" s="14"/>
      <c r="F6" s="14"/>
    </row>
    <row r="7" customFormat="false" ht="15" hidden="false" customHeight="false" outlineLevel="0" collapsed="false">
      <c r="A7" s="72"/>
      <c r="B7" s="73" t="s">
        <v>10</v>
      </c>
      <c r="C7" s="39"/>
      <c r="D7" s="39"/>
      <c r="E7" s="14"/>
      <c r="F7" s="14"/>
    </row>
    <row r="8" customFormat="false" ht="15" hidden="false" customHeight="false" outlineLevel="0" collapsed="false">
      <c r="A8" s="18" t="s">
        <v>9</v>
      </c>
      <c r="B8" s="19" t="s">
        <v>11</v>
      </c>
      <c r="C8" s="20" t="n">
        <f aca="false">C9+C15+C16+C19</f>
        <v>821.61</v>
      </c>
      <c r="D8" s="21" t="n">
        <f aca="false">C8/C95*1000</f>
        <v>1729.7052631579</v>
      </c>
      <c r="E8" s="22"/>
      <c r="F8" s="23"/>
    </row>
    <row r="9" customFormat="false" ht="15" hidden="false" customHeight="false" outlineLevel="0" collapsed="false">
      <c r="A9" s="24" t="s">
        <v>12</v>
      </c>
      <c r="B9" s="25" t="s">
        <v>13</v>
      </c>
      <c r="C9" s="26" t="n">
        <f aca="false">C10+C11+C12+C13+C14</f>
        <v>673.875</v>
      </c>
      <c r="D9" s="27" t="n">
        <f aca="false">C9/C95*1000</f>
        <v>1418.68421052632</v>
      </c>
      <c r="E9" s="28"/>
      <c r="F9" s="23"/>
    </row>
    <row r="10" customFormat="false" ht="15" hidden="false" customHeight="false" outlineLevel="0" collapsed="false">
      <c r="A10" s="29" t="s">
        <v>14</v>
      </c>
      <c r="B10" s="30" t="s">
        <v>15</v>
      </c>
      <c r="C10" s="26" t="n">
        <v>582.517</v>
      </c>
      <c r="D10" s="27" t="n">
        <f aca="false">C10/C95*1000</f>
        <v>1226.35157894737</v>
      </c>
      <c r="E10" s="28"/>
      <c r="F10" s="23"/>
    </row>
    <row r="11" customFormat="false" ht="15" hidden="false" customHeight="false" outlineLevel="0" collapsed="false">
      <c r="A11" s="29" t="s">
        <v>16</v>
      </c>
      <c r="B11" s="30" t="s">
        <v>17</v>
      </c>
      <c r="C11" s="26" t="n">
        <v>66.689</v>
      </c>
      <c r="D11" s="27" t="n">
        <f aca="false">C11/C95*1000</f>
        <v>140.397894736842</v>
      </c>
      <c r="E11" s="28"/>
      <c r="F11" s="23"/>
    </row>
    <row r="12" customFormat="false" ht="15" hidden="false" customHeight="false" outlineLevel="0" collapsed="false">
      <c r="A12" s="24" t="s">
        <v>18</v>
      </c>
      <c r="B12" s="30" t="s">
        <v>19</v>
      </c>
      <c r="C12" s="26" t="n">
        <v>0</v>
      </c>
      <c r="D12" s="27" t="n">
        <v>0</v>
      </c>
      <c r="E12" s="28"/>
      <c r="F12" s="23"/>
    </row>
    <row r="13" customFormat="false" ht="15" hidden="false" customHeight="true" outlineLevel="0" collapsed="false">
      <c r="A13" s="24" t="s">
        <v>20</v>
      </c>
      <c r="B13" s="31" t="s">
        <v>21</v>
      </c>
      <c r="C13" s="26" t="n">
        <v>11.436</v>
      </c>
      <c r="D13" s="27" t="n">
        <f aca="false">C13/C95*1000</f>
        <v>24.0757894736842</v>
      </c>
      <c r="E13" s="28"/>
      <c r="F13" s="23"/>
    </row>
    <row r="14" customFormat="false" ht="15" hidden="false" customHeight="false" outlineLevel="0" collapsed="false">
      <c r="A14" s="24" t="s">
        <v>22</v>
      </c>
      <c r="B14" s="31" t="s">
        <v>23</v>
      </c>
      <c r="C14" s="26" t="n">
        <v>13.233</v>
      </c>
      <c r="D14" s="27" t="n">
        <f aca="false">C14/C95*1000</f>
        <v>27.8589473684211</v>
      </c>
      <c r="E14" s="28"/>
      <c r="F14" s="23"/>
    </row>
    <row r="15" customFormat="false" ht="23.85" hidden="false" customHeight="false" outlineLevel="0" collapsed="false">
      <c r="A15" s="24" t="s">
        <v>24</v>
      </c>
      <c r="B15" s="32" t="s">
        <v>25</v>
      </c>
      <c r="C15" s="26" t="n">
        <v>54.493</v>
      </c>
      <c r="D15" s="27" t="n">
        <f aca="false">C15/C95*1000</f>
        <v>114.722105263158</v>
      </c>
      <c r="E15" s="28"/>
      <c r="F15" s="23"/>
    </row>
    <row r="16" customFormat="false" ht="15" hidden="false" customHeight="false" outlineLevel="0" collapsed="false">
      <c r="A16" s="24" t="s">
        <v>26</v>
      </c>
      <c r="B16" s="25" t="s">
        <v>27</v>
      </c>
      <c r="C16" s="26" t="n">
        <f aca="false">C17+C18</f>
        <v>18.744</v>
      </c>
      <c r="D16" s="27" t="n">
        <f aca="false">C16/C95*1000</f>
        <v>39.4610526315789</v>
      </c>
      <c r="E16" s="28"/>
      <c r="F16" s="23"/>
    </row>
    <row r="17" customFormat="false" ht="15" hidden="false" customHeight="false" outlineLevel="0" collapsed="false">
      <c r="A17" s="29" t="s">
        <v>28</v>
      </c>
      <c r="B17" s="30" t="s">
        <v>29</v>
      </c>
      <c r="C17" s="26" t="n">
        <v>3.748</v>
      </c>
      <c r="D17" s="27" t="n">
        <f aca="false">C17/C95*1000</f>
        <v>7.89052631578948</v>
      </c>
      <c r="E17" s="28"/>
      <c r="F17" s="23"/>
    </row>
    <row r="18" customFormat="false" ht="15" hidden="false" customHeight="false" outlineLevel="0" collapsed="false">
      <c r="A18" s="29" t="s">
        <v>30</v>
      </c>
      <c r="B18" s="30" t="s">
        <v>31</v>
      </c>
      <c r="C18" s="26" t="n">
        <v>14.996</v>
      </c>
      <c r="D18" s="27" t="n">
        <f aca="false">C18/C95*1000</f>
        <v>31.5705263157895</v>
      </c>
      <c r="E18" s="28"/>
      <c r="F18" s="23"/>
    </row>
    <row r="19" customFormat="false" ht="15" hidden="false" customHeight="false" outlineLevel="0" collapsed="false">
      <c r="A19" s="24" t="s">
        <v>32</v>
      </c>
      <c r="B19" s="25" t="s">
        <v>33</v>
      </c>
      <c r="C19" s="26" t="n">
        <f aca="false">C20+C21</f>
        <v>74.498</v>
      </c>
      <c r="D19" s="27" t="n">
        <f aca="false">C19/C95*1000</f>
        <v>156.837894736842</v>
      </c>
      <c r="E19" s="28"/>
      <c r="F19" s="23"/>
    </row>
    <row r="20" customFormat="false" ht="25.35" hidden="false" customHeight="false" outlineLevel="0" collapsed="false">
      <c r="A20" s="29" t="s">
        <v>34</v>
      </c>
      <c r="B20" s="31" t="s">
        <v>35</v>
      </c>
      <c r="C20" s="26" t="n">
        <v>57.194</v>
      </c>
      <c r="D20" s="27" t="n">
        <f aca="false">C20/C95*1000</f>
        <v>120.408421052632</v>
      </c>
      <c r="E20" s="28"/>
      <c r="F20" s="23"/>
    </row>
    <row r="21" customFormat="false" ht="15" hidden="false" customHeight="false" outlineLevel="0" collapsed="false">
      <c r="A21" s="29" t="s">
        <v>36</v>
      </c>
      <c r="B21" s="30" t="s">
        <v>37</v>
      </c>
      <c r="C21" s="26" t="n">
        <v>17.304</v>
      </c>
      <c r="D21" s="27" t="n">
        <f aca="false">C21/C95*1000</f>
        <v>36.4294736842105</v>
      </c>
      <c r="E21" s="28"/>
      <c r="F21" s="23"/>
    </row>
    <row r="22" customFormat="false" ht="15" hidden="false" customHeight="false" outlineLevel="0" collapsed="false">
      <c r="A22" s="33" t="s">
        <v>38</v>
      </c>
      <c r="B22" s="25" t="s">
        <v>39</v>
      </c>
      <c r="C22" s="34" t="n">
        <f aca="false">C23+C24</f>
        <v>36.134</v>
      </c>
      <c r="D22" s="27" t="n">
        <f aca="false">C22/C95*1000</f>
        <v>76.0715789473684</v>
      </c>
      <c r="E22" s="22"/>
      <c r="F22" s="23"/>
    </row>
    <row r="23" customFormat="false" ht="25.35" hidden="false" customHeight="false" outlineLevel="0" collapsed="false">
      <c r="A23" s="29" t="s">
        <v>40</v>
      </c>
      <c r="B23" s="31" t="s">
        <v>35</v>
      </c>
      <c r="C23" s="26" t="n">
        <v>26.805</v>
      </c>
      <c r="D23" s="27" t="n">
        <f aca="false">C23/C95*1000</f>
        <v>56.4315789473684</v>
      </c>
      <c r="E23" s="28"/>
      <c r="F23" s="23"/>
    </row>
    <row r="24" customFormat="false" ht="15" hidden="false" customHeight="false" outlineLevel="0" collapsed="false">
      <c r="A24" s="29" t="s">
        <v>41</v>
      </c>
      <c r="B24" s="30" t="s">
        <v>37</v>
      </c>
      <c r="C24" s="26" t="n">
        <v>9.329</v>
      </c>
      <c r="D24" s="27" t="n">
        <f aca="false">C24/C95*1000</f>
        <v>19.64</v>
      </c>
      <c r="E24" s="28"/>
      <c r="F24" s="23"/>
    </row>
    <row r="25" customFormat="false" ht="17.25" hidden="false" customHeight="true" outlineLevel="0" collapsed="false">
      <c r="A25" s="35" t="s">
        <v>42</v>
      </c>
      <c r="B25" s="36" t="s">
        <v>43</v>
      </c>
      <c r="C25" s="34" t="n">
        <f aca="false">C8+C22</f>
        <v>857.744</v>
      </c>
      <c r="D25" s="27" t="n">
        <f aca="false">C25:C26/C95*1000</f>
        <v>1805.77684210526</v>
      </c>
      <c r="E25" s="23"/>
      <c r="F25" s="74"/>
    </row>
    <row r="26" customFormat="false" ht="15" hidden="false" customHeight="false" outlineLevel="0" collapsed="false">
      <c r="A26" s="33" t="s">
        <v>44</v>
      </c>
      <c r="B26" s="25" t="s">
        <v>45</v>
      </c>
      <c r="C26" s="26" t="n">
        <v>0</v>
      </c>
      <c r="D26" s="27" t="n">
        <v>0</v>
      </c>
      <c r="E26" s="23"/>
      <c r="F26" s="23"/>
    </row>
    <row r="27" customFormat="false" ht="15" hidden="false" customHeight="false" outlineLevel="0" collapsed="false">
      <c r="A27" s="33" t="s">
        <v>46</v>
      </c>
      <c r="B27" s="25" t="s">
        <v>47</v>
      </c>
      <c r="C27" s="34" t="n">
        <f aca="false">C28+C29+C30</f>
        <v>41.841</v>
      </c>
      <c r="D27" s="27" t="n">
        <f aca="false">C27/C95*1000-0.003</f>
        <v>88.0833157894737</v>
      </c>
      <c r="E27" s="23"/>
      <c r="F27" s="23"/>
    </row>
    <row r="28" customFormat="false" ht="15" hidden="false" customHeight="false" outlineLevel="0" collapsed="false">
      <c r="A28" s="24" t="s">
        <v>48</v>
      </c>
      <c r="B28" s="30" t="s">
        <v>49</v>
      </c>
      <c r="C28" s="26" t="n">
        <v>7.531</v>
      </c>
      <c r="D28" s="27" t="n">
        <f aca="false">C28/C95*1000</f>
        <v>15.8547368421053</v>
      </c>
      <c r="E28" s="23"/>
      <c r="F28" s="23"/>
    </row>
    <row r="29" customFormat="false" ht="15" hidden="false" customHeight="false" outlineLevel="0" collapsed="false">
      <c r="A29" s="24" t="s">
        <v>50</v>
      </c>
      <c r="B29" s="31" t="s">
        <v>51</v>
      </c>
      <c r="C29" s="26" t="n">
        <v>0</v>
      </c>
      <c r="D29" s="27" t="n">
        <f aca="false">C29/C95*1000</f>
        <v>0</v>
      </c>
      <c r="E29" s="23"/>
      <c r="F29" s="23"/>
    </row>
    <row r="30" customFormat="false" ht="15" hidden="false" customHeight="false" outlineLevel="0" collapsed="false">
      <c r="A30" s="24" t="s">
        <v>52</v>
      </c>
      <c r="B30" s="32" t="s">
        <v>53</v>
      </c>
      <c r="C30" s="26" t="n">
        <v>34.31</v>
      </c>
      <c r="D30" s="27" t="n">
        <f aca="false">C30/C94*1000</f>
        <v>72.2315789473684</v>
      </c>
      <c r="E30" s="23"/>
      <c r="F30" s="23"/>
    </row>
    <row r="31" customFormat="false" ht="23.85" hidden="false" customHeight="false" outlineLevel="0" collapsed="false">
      <c r="A31" s="38" t="s">
        <v>54</v>
      </c>
      <c r="B31" s="36" t="s">
        <v>55</v>
      </c>
      <c r="C31" s="34" t="n">
        <f aca="false">C25+C26+C27</f>
        <v>899.585</v>
      </c>
      <c r="D31" s="27" t="n">
        <f aca="false">C31/C95*1000</f>
        <v>1893.86315789474</v>
      </c>
      <c r="E31" s="23"/>
      <c r="F31" s="23"/>
    </row>
    <row r="32" customFormat="false" ht="20.25" hidden="false" customHeight="true" outlineLevel="0" collapsed="false">
      <c r="A32" s="38" t="s">
        <v>56</v>
      </c>
      <c r="B32" s="36" t="s">
        <v>57</v>
      </c>
      <c r="C32" s="39" t="s">
        <v>58</v>
      </c>
      <c r="D32" s="40" t="n">
        <f aca="false">C31/C95*1000</f>
        <v>1893.86315789474</v>
      </c>
      <c r="E32" s="14"/>
      <c r="F32" s="23"/>
    </row>
    <row r="33" customFormat="false" ht="15" hidden="false" customHeight="false" outlineLevel="0" collapsed="false">
      <c r="A33" s="38"/>
      <c r="B33" s="41" t="s">
        <v>59</v>
      </c>
      <c r="C33" s="39"/>
      <c r="D33" s="40"/>
      <c r="E33" s="14"/>
      <c r="F33" s="23"/>
    </row>
    <row r="34" customFormat="false" ht="15" hidden="false" customHeight="false" outlineLevel="0" collapsed="false">
      <c r="A34" s="18" t="s">
        <v>60</v>
      </c>
      <c r="B34" s="19" t="s">
        <v>11</v>
      </c>
      <c r="C34" s="39" t="n">
        <v>0</v>
      </c>
      <c r="D34" s="42" t="n">
        <v>0</v>
      </c>
      <c r="E34" s="14"/>
      <c r="F34" s="23"/>
    </row>
    <row r="35" customFormat="false" ht="15" hidden="false" customHeight="false" outlineLevel="0" collapsed="false">
      <c r="A35" s="24" t="s">
        <v>61</v>
      </c>
      <c r="B35" s="25" t="s">
        <v>13</v>
      </c>
      <c r="C35" s="39" t="n">
        <v>0</v>
      </c>
      <c r="D35" s="42" t="n">
        <v>0</v>
      </c>
      <c r="E35" s="14"/>
      <c r="F35" s="23"/>
    </row>
    <row r="36" customFormat="false" ht="15" hidden="false" customHeight="false" outlineLevel="0" collapsed="false">
      <c r="A36" s="24" t="s">
        <v>62</v>
      </c>
      <c r="B36" s="30" t="s">
        <v>17</v>
      </c>
      <c r="C36" s="39" t="n">
        <v>0</v>
      </c>
      <c r="D36" s="42" t="n">
        <v>0</v>
      </c>
      <c r="E36" s="14"/>
      <c r="F36" s="23"/>
    </row>
    <row r="37" customFormat="false" ht="15" hidden="false" customHeight="false" outlineLevel="0" collapsed="false">
      <c r="A37" s="24" t="s">
        <v>63</v>
      </c>
      <c r="B37" s="31" t="s">
        <v>21</v>
      </c>
      <c r="C37" s="39" t="n">
        <v>0</v>
      </c>
      <c r="D37" s="42" t="n">
        <v>0</v>
      </c>
      <c r="E37" s="14"/>
      <c r="F37" s="23"/>
    </row>
    <row r="38" customFormat="false" ht="23.85" hidden="false" customHeight="false" outlineLevel="0" collapsed="false">
      <c r="A38" s="24" t="s">
        <v>64</v>
      </c>
      <c r="B38" s="32" t="s">
        <v>65</v>
      </c>
      <c r="C38" s="39" t="n">
        <v>0</v>
      </c>
      <c r="D38" s="42" t="n">
        <v>0</v>
      </c>
      <c r="E38" s="14"/>
      <c r="F38" s="23"/>
    </row>
    <row r="39" customFormat="false" ht="15" hidden="false" customHeight="false" outlineLevel="0" collapsed="false">
      <c r="A39" s="24" t="s">
        <v>66</v>
      </c>
      <c r="B39" s="31" t="s">
        <v>23</v>
      </c>
      <c r="C39" s="39" t="n">
        <v>0</v>
      </c>
      <c r="D39" s="42" t="n">
        <v>0</v>
      </c>
      <c r="E39" s="14"/>
      <c r="F39" s="23"/>
    </row>
    <row r="40" customFormat="false" ht="23.85" hidden="false" customHeight="false" outlineLevel="0" collapsed="false">
      <c r="A40" s="24" t="s">
        <v>67</v>
      </c>
      <c r="B40" s="32" t="s">
        <v>25</v>
      </c>
      <c r="C40" s="39" t="n">
        <v>0</v>
      </c>
      <c r="D40" s="42" t="n">
        <v>0</v>
      </c>
      <c r="E40" s="14"/>
      <c r="F40" s="23"/>
    </row>
    <row r="41" customFormat="false" ht="15" hidden="false" customHeight="false" outlineLevel="0" collapsed="false">
      <c r="A41" s="24" t="s">
        <v>68</v>
      </c>
      <c r="B41" s="25" t="s">
        <v>27</v>
      </c>
      <c r="C41" s="39" t="n">
        <v>0</v>
      </c>
      <c r="D41" s="42" t="n">
        <v>0</v>
      </c>
      <c r="E41" s="14"/>
      <c r="F41" s="23"/>
    </row>
    <row r="42" customFormat="false" ht="15" hidden="false" customHeight="false" outlineLevel="0" collapsed="false">
      <c r="A42" s="24" t="s">
        <v>69</v>
      </c>
      <c r="B42" s="30" t="s">
        <v>29</v>
      </c>
      <c r="C42" s="39" t="n">
        <v>0</v>
      </c>
      <c r="D42" s="42" t="n">
        <v>0</v>
      </c>
      <c r="E42" s="14"/>
      <c r="F42" s="23"/>
    </row>
    <row r="43" customFormat="false" ht="15" hidden="false" customHeight="false" outlineLevel="0" collapsed="false">
      <c r="A43" s="24" t="s">
        <v>70</v>
      </c>
      <c r="B43" s="30" t="s">
        <v>31</v>
      </c>
      <c r="C43" s="39" t="n">
        <v>0</v>
      </c>
      <c r="D43" s="42" t="n">
        <v>0</v>
      </c>
      <c r="E43" s="14"/>
      <c r="F43" s="23"/>
    </row>
    <row r="44" customFormat="false" ht="15" hidden="false" customHeight="false" outlineLevel="0" collapsed="false">
      <c r="A44" s="24" t="s">
        <v>71</v>
      </c>
      <c r="B44" s="25" t="s">
        <v>33</v>
      </c>
      <c r="C44" s="39" t="n">
        <v>0</v>
      </c>
      <c r="D44" s="42" t="n">
        <v>0</v>
      </c>
      <c r="E44" s="14"/>
      <c r="F44" s="23"/>
    </row>
    <row r="45" customFormat="false" ht="25.35" hidden="false" customHeight="false" outlineLevel="0" collapsed="false">
      <c r="A45" s="24" t="s">
        <v>72</v>
      </c>
      <c r="B45" s="31" t="s">
        <v>35</v>
      </c>
      <c r="C45" s="39" t="n">
        <v>0</v>
      </c>
      <c r="D45" s="42" t="n">
        <v>0</v>
      </c>
      <c r="E45" s="14"/>
      <c r="F45" s="23"/>
    </row>
    <row r="46" customFormat="false" ht="15" hidden="false" customHeight="false" outlineLevel="0" collapsed="false">
      <c r="A46" s="24" t="s">
        <v>73</v>
      </c>
      <c r="B46" s="30" t="s">
        <v>37</v>
      </c>
      <c r="C46" s="39" t="n">
        <v>0</v>
      </c>
      <c r="D46" s="42" t="n">
        <v>0</v>
      </c>
      <c r="E46" s="14"/>
      <c r="F46" s="23"/>
    </row>
    <row r="47" customFormat="false" ht="15" hidden="false" customHeight="false" outlineLevel="0" collapsed="false">
      <c r="A47" s="48" t="s">
        <v>44</v>
      </c>
      <c r="B47" s="48"/>
      <c r="C47" s="48"/>
      <c r="D47" s="48"/>
      <c r="E47" s="48"/>
      <c r="F47" s="48"/>
    </row>
    <row r="48" customFormat="false" ht="15" hidden="false" customHeight="false" outlineLevel="0" collapsed="false">
      <c r="A48" s="49"/>
      <c r="B48" s="50"/>
      <c r="C48" s="51"/>
      <c r="D48" s="37"/>
      <c r="E48" s="14"/>
      <c r="F48" s="23"/>
    </row>
    <row r="49" customFormat="false" ht="15" hidden="false" customHeight="false" outlineLevel="0" collapsed="false">
      <c r="A49" s="12" t="s">
        <v>9</v>
      </c>
      <c r="B49" s="13" t="n">
        <v>2</v>
      </c>
      <c r="C49" s="13" t="n">
        <v>3</v>
      </c>
      <c r="D49" s="7" t="n">
        <v>4</v>
      </c>
      <c r="E49" s="14"/>
      <c r="F49" s="23"/>
    </row>
    <row r="50" customFormat="false" ht="15" hidden="false" customHeight="false" outlineLevel="0" collapsed="false">
      <c r="A50" s="75" t="s">
        <v>74</v>
      </c>
      <c r="B50" s="19" t="s">
        <v>39</v>
      </c>
      <c r="C50" s="17" t="n">
        <v>0</v>
      </c>
      <c r="D50" s="76" t="n">
        <v>0</v>
      </c>
      <c r="E50" s="14"/>
      <c r="F50" s="23"/>
    </row>
    <row r="51" customFormat="false" ht="25.35" hidden="false" customHeight="false" outlineLevel="0" collapsed="false">
      <c r="A51" s="24" t="s">
        <v>75</v>
      </c>
      <c r="B51" s="31" t="s">
        <v>35</v>
      </c>
      <c r="C51" s="39" t="n">
        <v>0</v>
      </c>
      <c r="D51" s="42" t="n">
        <v>0</v>
      </c>
      <c r="E51" s="14"/>
      <c r="F51" s="23"/>
    </row>
    <row r="52" customFormat="false" ht="15" hidden="false" customHeight="false" outlineLevel="0" collapsed="false">
      <c r="A52" s="24" t="s">
        <v>76</v>
      </c>
      <c r="B52" s="30" t="s">
        <v>37</v>
      </c>
      <c r="C52" s="39" t="n">
        <v>0</v>
      </c>
      <c r="D52" s="42" t="n">
        <v>0</v>
      </c>
      <c r="E52" s="14"/>
      <c r="F52" s="23"/>
    </row>
    <row r="53" customFormat="false" ht="15" hidden="false" customHeight="false" outlineLevel="0" collapsed="false">
      <c r="A53" s="35" t="s">
        <v>77</v>
      </c>
      <c r="B53" s="36" t="s">
        <v>78</v>
      </c>
      <c r="C53" s="39" t="n">
        <v>0</v>
      </c>
      <c r="D53" s="42" t="n">
        <v>0</v>
      </c>
      <c r="E53" s="14"/>
      <c r="F53" s="23"/>
    </row>
    <row r="54" customFormat="false" ht="15" hidden="false" customHeight="false" outlineLevel="0" collapsed="false">
      <c r="A54" s="33" t="s">
        <v>79</v>
      </c>
      <c r="B54" s="25" t="s">
        <v>45</v>
      </c>
      <c r="C54" s="39" t="n">
        <v>0</v>
      </c>
      <c r="D54" s="42" t="n">
        <v>0</v>
      </c>
      <c r="E54" s="14"/>
      <c r="F54" s="23"/>
    </row>
    <row r="55" customFormat="false" ht="15" hidden="false" customHeight="false" outlineLevel="0" collapsed="false">
      <c r="A55" s="33" t="s">
        <v>80</v>
      </c>
      <c r="B55" s="25" t="s">
        <v>47</v>
      </c>
      <c r="C55" s="39" t="n">
        <v>0</v>
      </c>
      <c r="D55" s="42" t="n">
        <v>0</v>
      </c>
      <c r="E55" s="14"/>
      <c r="F55" s="23"/>
    </row>
    <row r="56" customFormat="false" ht="15" hidden="false" customHeight="false" outlineLevel="0" collapsed="false">
      <c r="A56" s="24" t="s">
        <v>81</v>
      </c>
      <c r="B56" s="30" t="s">
        <v>49</v>
      </c>
      <c r="C56" s="39" t="n">
        <v>0</v>
      </c>
      <c r="D56" s="42" t="n">
        <v>0</v>
      </c>
      <c r="E56" s="14"/>
      <c r="F56" s="23"/>
    </row>
    <row r="57" customFormat="false" ht="15" hidden="false" customHeight="false" outlineLevel="0" collapsed="false">
      <c r="A57" s="24" t="s">
        <v>82</v>
      </c>
      <c r="B57" s="31" t="s">
        <v>51</v>
      </c>
      <c r="C57" s="39" t="n">
        <v>0</v>
      </c>
      <c r="D57" s="42" t="n">
        <v>0</v>
      </c>
      <c r="E57" s="14"/>
      <c r="F57" s="23"/>
    </row>
    <row r="58" customFormat="false" ht="15" hidden="false" customHeight="false" outlineLevel="0" collapsed="false">
      <c r="A58" s="24" t="s">
        <v>83</v>
      </c>
      <c r="B58" s="32" t="s">
        <v>53</v>
      </c>
      <c r="C58" s="39" t="n">
        <v>0</v>
      </c>
      <c r="D58" s="42" t="n">
        <v>0</v>
      </c>
      <c r="E58" s="14"/>
      <c r="F58" s="23"/>
    </row>
    <row r="59" customFormat="false" ht="23.85" hidden="false" customHeight="false" outlineLevel="0" collapsed="false">
      <c r="A59" s="38" t="s">
        <v>84</v>
      </c>
      <c r="B59" s="36" t="s">
        <v>85</v>
      </c>
      <c r="C59" s="39" t="n">
        <v>0</v>
      </c>
      <c r="D59" s="40" t="n">
        <v>0</v>
      </c>
      <c r="E59" s="14"/>
      <c r="F59" s="23"/>
    </row>
    <row r="60" customFormat="false" ht="15" hidden="false" customHeight="false" outlineLevel="0" collapsed="false">
      <c r="A60" s="38" t="s">
        <v>86</v>
      </c>
      <c r="B60" s="36" t="s">
        <v>87</v>
      </c>
      <c r="C60" s="39" t="n">
        <v>0</v>
      </c>
      <c r="D60" s="40" t="n">
        <v>0</v>
      </c>
      <c r="E60" s="14"/>
      <c r="F60" s="23"/>
    </row>
    <row r="61" customFormat="false" ht="15" hidden="false" customHeight="false" outlineLevel="0" collapsed="false">
      <c r="A61" s="38"/>
      <c r="B61" s="36" t="s">
        <v>88</v>
      </c>
      <c r="C61" s="39"/>
      <c r="D61" s="40"/>
      <c r="E61" s="14"/>
      <c r="F61" s="23"/>
    </row>
    <row r="62" customFormat="false" ht="15" hidden="false" customHeight="false" outlineLevel="0" collapsed="false">
      <c r="A62" s="18" t="s">
        <v>89</v>
      </c>
      <c r="B62" s="19" t="s">
        <v>11</v>
      </c>
      <c r="C62" s="39" t="n">
        <f aca="false">C63+C64+C65+C68</f>
        <v>37.617</v>
      </c>
      <c r="D62" s="42" t="n">
        <f aca="false">C62/C95*1000+0.003</f>
        <v>79.1966842105263</v>
      </c>
      <c r="E62" s="14"/>
      <c r="F62" s="23"/>
    </row>
    <row r="63" customFormat="false" ht="15" hidden="false" customHeight="false" outlineLevel="0" collapsed="false">
      <c r="A63" s="24" t="s">
        <v>90</v>
      </c>
      <c r="B63" s="25" t="s">
        <v>13</v>
      </c>
      <c r="C63" s="39" t="n">
        <v>5.348</v>
      </c>
      <c r="D63" s="42" t="n">
        <f aca="false">C63/C95*1000</f>
        <v>11.2589473684211</v>
      </c>
      <c r="E63" s="14"/>
      <c r="F63" s="23"/>
    </row>
    <row r="64" customFormat="false" ht="23.85" hidden="false" customHeight="false" outlineLevel="0" collapsed="false">
      <c r="A64" s="24" t="s">
        <v>92</v>
      </c>
      <c r="B64" s="32" t="s">
        <v>25</v>
      </c>
      <c r="C64" s="39" t="n">
        <v>28.332</v>
      </c>
      <c r="D64" s="42" t="n">
        <f aca="false">C64/C95*1000</f>
        <v>59.6463157894737</v>
      </c>
      <c r="E64" s="14"/>
      <c r="F64" s="23"/>
    </row>
    <row r="65" customFormat="false" ht="15" hidden="false" customHeight="false" outlineLevel="0" collapsed="false">
      <c r="A65" s="24" t="s">
        <v>93</v>
      </c>
      <c r="B65" s="25" t="s">
        <v>27</v>
      </c>
      <c r="C65" s="39" t="n">
        <f aca="false">C66+C67</f>
        <v>0.526</v>
      </c>
      <c r="D65" s="42" t="n">
        <f aca="false">C65/C95*1000</f>
        <v>1.10736842105263</v>
      </c>
      <c r="E65" s="14"/>
      <c r="F65" s="23"/>
    </row>
    <row r="66" customFormat="false" ht="15" hidden="false" customHeight="false" outlineLevel="0" collapsed="false">
      <c r="A66" s="29" t="s">
        <v>94</v>
      </c>
      <c r="B66" s="30" t="s">
        <v>29</v>
      </c>
      <c r="C66" s="39" t="n">
        <v>0</v>
      </c>
      <c r="D66" s="42" t="n">
        <f aca="false">C66/C95*1000</f>
        <v>0</v>
      </c>
      <c r="E66" s="14"/>
      <c r="F66" s="23"/>
    </row>
    <row r="67" customFormat="false" ht="15" hidden="false" customHeight="false" outlineLevel="0" collapsed="false">
      <c r="A67" s="29" t="s">
        <v>95</v>
      </c>
      <c r="B67" s="30" t="s">
        <v>31</v>
      </c>
      <c r="C67" s="39" t="n">
        <v>0.526</v>
      </c>
      <c r="D67" s="42" t="n">
        <f aca="false">C67/C95*1000</f>
        <v>1.10736842105263</v>
      </c>
      <c r="E67" s="14"/>
      <c r="F67" s="23"/>
    </row>
    <row r="68" customFormat="false" ht="15" hidden="false" customHeight="false" outlineLevel="0" collapsed="false">
      <c r="A68" s="38" t="s">
        <v>96</v>
      </c>
      <c r="B68" s="25" t="s">
        <v>33</v>
      </c>
      <c r="C68" s="39" t="n">
        <f aca="false">C69+C70</f>
        <v>3.411</v>
      </c>
      <c r="D68" s="42" t="n">
        <f aca="false">C68/C95*1000</f>
        <v>7.18105263157895</v>
      </c>
      <c r="E68" s="14"/>
      <c r="F68" s="23"/>
    </row>
    <row r="69" customFormat="false" ht="27" hidden="false" customHeight="true" outlineLevel="0" collapsed="false">
      <c r="A69" s="24" t="s">
        <v>97</v>
      </c>
      <c r="B69" s="31" t="s">
        <v>35</v>
      </c>
      <c r="C69" s="39" t="n">
        <v>2.618</v>
      </c>
      <c r="D69" s="42" t="n">
        <f aca="false">C69/C95*1000</f>
        <v>5.51157894736842</v>
      </c>
      <c r="E69" s="14"/>
      <c r="F69" s="23"/>
    </row>
    <row r="70" customFormat="false" ht="15" hidden="false" customHeight="false" outlineLevel="0" collapsed="false">
      <c r="A70" s="24" t="s">
        <v>98</v>
      </c>
      <c r="B70" s="30" t="s">
        <v>37</v>
      </c>
      <c r="C70" s="39" t="n">
        <v>0.793</v>
      </c>
      <c r="D70" s="42" t="n">
        <f aca="false">C70/C95*1000</f>
        <v>1.66947368421053</v>
      </c>
      <c r="E70" s="14"/>
      <c r="F70" s="23"/>
    </row>
    <row r="71" customFormat="false" ht="15" hidden="false" customHeight="false" outlineLevel="0" collapsed="false">
      <c r="A71" s="33" t="s">
        <v>99</v>
      </c>
      <c r="B71" s="25" t="s">
        <v>39</v>
      </c>
      <c r="C71" s="52" t="n">
        <f aca="false">C72+C73</f>
        <v>1.654</v>
      </c>
      <c r="D71" s="42" t="n">
        <f aca="false">C71/C95*1000</f>
        <v>3.4821052631579</v>
      </c>
      <c r="E71" s="14"/>
      <c r="F71" s="23"/>
    </row>
    <row r="72" customFormat="false" ht="25.5" hidden="false" customHeight="true" outlineLevel="0" collapsed="false">
      <c r="A72" s="24" t="s">
        <v>100</v>
      </c>
      <c r="B72" s="31" t="s">
        <v>35</v>
      </c>
      <c r="C72" s="52" t="n">
        <v>1.227</v>
      </c>
      <c r="D72" s="42" t="n">
        <f aca="false">C72/C95*1000</f>
        <v>2.58315789473684</v>
      </c>
      <c r="E72" s="14"/>
      <c r="F72" s="23"/>
    </row>
    <row r="73" customFormat="false" ht="15" hidden="false" customHeight="false" outlineLevel="0" collapsed="false">
      <c r="A73" s="24" t="s">
        <v>101</v>
      </c>
      <c r="B73" s="30" t="s">
        <v>37</v>
      </c>
      <c r="C73" s="39" t="n">
        <v>0.427</v>
      </c>
      <c r="D73" s="42" t="n">
        <f aca="false">C73/C95*1000</f>
        <v>0.898947368421053</v>
      </c>
      <c r="E73" s="14"/>
      <c r="F73" s="23"/>
    </row>
    <row r="74" customFormat="false" ht="23.85" hidden="false" customHeight="false" outlineLevel="0" collapsed="false">
      <c r="A74" s="24" t="s">
        <v>102</v>
      </c>
      <c r="B74" s="53" t="s">
        <v>103</v>
      </c>
      <c r="C74" s="39" t="n">
        <v>9.829</v>
      </c>
      <c r="D74" s="42" t="n">
        <f aca="false">C74/C95*1000</f>
        <v>20.6926315789474</v>
      </c>
      <c r="E74" s="14"/>
      <c r="F74" s="23"/>
    </row>
    <row r="75" customFormat="false" ht="15" hidden="false" customHeight="false" outlineLevel="0" collapsed="false">
      <c r="A75" s="35" t="s">
        <v>104</v>
      </c>
      <c r="B75" s="36" t="s">
        <v>105</v>
      </c>
      <c r="C75" s="52" t="n">
        <f aca="false">C62+C71+C74</f>
        <v>49.1</v>
      </c>
      <c r="D75" s="54" t="n">
        <f aca="false">C75/C95*1000</f>
        <v>103.368421052632</v>
      </c>
      <c r="E75" s="14"/>
      <c r="F75" s="23"/>
    </row>
    <row r="76" customFormat="false" ht="15" hidden="false" customHeight="false" outlineLevel="0" collapsed="false">
      <c r="A76" s="35" t="s">
        <v>106</v>
      </c>
      <c r="B76" s="32" t="s">
        <v>45</v>
      </c>
      <c r="C76" s="52" t="n">
        <v>0</v>
      </c>
      <c r="D76" s="42" t="n">
        <v>0</v>
      </c>
      <c r="E76" s="14"/>
      <c r="F76" s="23"/>
    </row>
    <row r="77" customFormat="false" ht="15" hidden="false" customHeight="false" outlineLevel="0" collapsed="false">
      <c r="A77" s="33" t="s">
        <v>107</v>
      </c>
      <c r="B77" s="25" t="s">
        <v>47</v>
      </c>
      <c r="C77" s="77" t="n">
        <f aca="false">C78+C79+C80</f>
        <v>1.916</v>
      </c>
      <c r="D77" s="42" t="n">
        <f aca="false">C77/C95*1000</f>
        <v>4.03368421052632</v>
      </c>
      <c r="E77" s="14"/>
      <c r="F77" s="23"/>
    </row>
    <row r="78" customFormat="false" ht="15" hidden="false" customHeight="false" outlineLevel="0" collapsed="false">
      <c r="A78" s="24" t="s">
        <v>108</v>
      </c>
      <c r="B78" s="30" t="s">
        <v>49</v>
      </c>
      <c r="C78" s="39" t="n">
        <v>0.345</v>
      </c>
      <c r="D78" s="42" t="n">
        <f aca="false">C78/C95*1000-0.003</f>
        <v>0.723315789473684</v>
      </c>
      <c r="E78" s="14"/>
      <c r="F78" s="23"/>
    </row>
    <row r="79" customFormat="false" ht="15" hidden="false" customHeight="false" outlineLevel="0" collapsed="false">
      <c r="A79" s="24" t="s">
        <v>109</v>
      </c>
      <c r="B79" s="31" t="s">
        <v>51</v>
      </c>
      <c r="C79" s="39" t="n">
        <v>0</v>
      </c>
      <c r="D79" s="42" t="n">
        <f aca="false">C79/C95*1000</f>
        <v>0</v>
      </c>
      <c r="E79" s="14"/>
      <c r="F79" s="23"/>
    </row>
    <row r="80" customFormat="false" ht="15" hidden="false" customHeight="false" outlineLevel="0" collapsed="false">
      <c r="A80" s="24" t="s">
        <v>110</v>
      </c>
      <c r="B80" s="32" t="s">
        <v>53</v>
      </c>
      <c r="C80" s="39" t="n">
        <v>1.571</v>
      </c>
      <c r="D80" s="42" t="n">
        <f aca="false">C80/C95*1000</f>
        <v>3.30736842105263</v>
      </c>
      <c r="E80" s="14"/>
      <c r="F80" s="23"/>
    </row>
    <row r="81" customFormat="false" ht="23.85" hidden="false" customHeight="false" outlineLevel="0" collapsed="false">
      <c r="A81" s="38" t="s">
        <v>111</v>
      </c>
      <c r="B81" s="36" t="s">
        <v>112</v>
      </c>
      <c r="C81" s="52" t="n">
        <f aca="false">C75+C77</f>
        <v>51.016</v>
      </c>
      <c r="D81" s="42" t="n">
        <f aca="false">C81/C94*1000</f>
        <v>107.402105263158</v>
      </c>
      <c r="E81" s="14" t="s">
        <v>144</v>
      </c>
      <c r="F81" s="23"/>
    </row>
    <row r="82" customFormat="false" ht="18.75" hidden="false" customHeight="true" outlineLevel="0" collapsed="false">
      <c r="A82" s="38" t="s">
        <v>113</v>
      </c>
      <c r="B82" s="36" t="s">
        <v>114</v>
      </c>
      <c r="C82" s="39"/>
      <c r="D82" s="40" t="n">
        <f aca="false">D75+D77</f>
        <v>107.402105263158</v>
      </c>
      <c r="E82" s="14"/>
      <c r="F82" s="23"/>
    </row>
    <row r="83" customFormat="false" ht="15" hidden="false" customHeight="false" outlineLevel="0" collapsed="false">
      <c r="A83" s="38" t="s">
        <v>115</v>
      </c>
      <c r="B83" s="36" t="s">
        <v>116</v>
      </c>
      <c r="C83" s="52" t="n">
        <f aca="false">C25+C53+C75</f>
        <v>906.844</v>
      </c>
      <c r="D83" s="40" t="n">
        <f aca="false">D25+D53+D75</f>
        <v>1909.1452631579</v>
      </c>
      <c r="E83" s="14"/>
      <c r="F83" s="23"/>
    </row>
    <row r="84" customFormat="false" ht="15" hidden="false" customHeight="false" outlineLevel="0" collapsed="false">
      <c r="A84" s="38" t="s">
        <v>117</v>
      </c>
      <c r="B84" s="36" t="s">
        <v>45</v>
      </c>
      <c r="C84" s="52" t="n">
        <v>0</v>
      </c>
      <c r="D84" s="40" t="n">
        <v>0</v>
      </c>
      <c r="E84" s="14"/>
      <c r="F84" s="23"/>
    </row>
    <row r="85" customFormat="false" ht="15" hidden="false" customHeight="false" outlineLevel="0" collapsed="false">
      <c r="A85" s="38" t="s">
        <v>118</v>
      </c>
      <c r="B85" s="36" t="s">
        <v>119</v>
      </c>
      <c r="C85" s="52" t="n">
        <f aca="false">C27+C77</f>
        <v>43.757</v>
      </c>
      <c r="D85" s="40" t="n">
        <f aca="false">C85/C94*1000-0.006</f>
        <v>92.114</v>
      </c>
      <c r="E85" s="14"/>
      <c r="F85" s="23"/>
    </row>
    <row r="86" customFormat="false" ht="15" hidden="false" customHeight="false" outlineLevel="0" collapsed="false">
      <c r="A86" s="24" t="s">
        <v>120</v>
      </c>
      <c r="B86" s="30" t="s">
        <v>49</v>
      </c>
      <c r="C86" s="52" t="n">
        <f aca="false">C28+C78</f>
        <v>7.876</v>
      </c>
      <c r="D86" s="42" t="n">
        <f aca="false">D85*0.18-0.006</f>
        <v>16.57452</v>
      </c>
      <c r="E86" s="14"/>
      <c r="F86" s="23"/>
    </row>
    <row r="87" customFormat="false" ht="15" hidden="false" customHeight="false" outlineLevel="0" collapsed="false">
      <c r="A87" s="24" t="s">
        <v>121</v>
      </c>
      <c r="B87" s="31" t="s">
        <v>51</v>
      </c>
      <c r="C87" s="52" t="n">
        <f aca="false">C29</f>
        <v>0</v>
      </c>
      <c r="D87" s="42" t="n">
        <f aca="false">D29+D57+D79</f>
        <v>0</v>
      </c>
      <c r="E87" s="14"/>
      <c r="F87" s="23"/>
    </row>
    <row r="88" customFormat="false" ht="15" hidden="false" customHeight="false" outlineLevel="0" collapsed="false">
      <c r="A88" s="24" t="s">
        <v>122</v>
      </c>
      <c r="B88" s="32" t="s">
        <v>53</v>
      </c>
      <c r="C88" s="52" t="n">
        <f aca="false">C80+C30</f>
        <v>35.881</v>
      </c>
      <c r="D88" s="42" t="n">
        <f aca="false">D30+D58+D80</f>
        <v>75.5389473684211</v>
      </c>
      <c r="E88" s="14"/>
      <c r="F88" s="23"/>
    </row>
    <row r="89" customFormat="false" ht="21.75" hidden="false" customHeight="true" outlineLevel="0" collapsed="false">
      <c r="A89" s="38" t="s">
        <v>123</v>
      </c>
      <c r="B89" s="36" t="s">
        <v>124</v>
      </c>
      <c r="C89" s="52" t="n">
        <f aca="false">C83+C85</f>
        <v>950.601</v>
      </c>
      <c r="D89" s="40" t="n">
        <f aca="false">D83+D85</f>
        <v>2001.2592631579</v>
      </c>
      <c r="E89" s="56"/>
      <c r="F89" s="23"/>
    </row>
    <row r="90" customFormat="false" ht="15" hidden="false" customHeight="false" outlineLevel="0" collapsed="false">
      <c r="A90" s="38" t="s">
        <v>125</v>
      </c>
      <c r="B90" s="36" t="s">
        <v>126</v>
      </c>
      <c r="C90" s="52"/>
      <c r="D90" s="40" t="n">
        <f aca="false">D89</f>
        <v>2001.2592631579</v>
      </c>
      <c r="E90" s="56"/>
      <c r="F90" s="23"/>
    </row>
    <row r="91" customFormat="false" ht="15" hidden="false" customHeight="false" outlineLevel="0" collapsed="false">
      <c r="A91" s="38" t="s">
        <v>127</v>
      </c>
      <c r="B91" s="36" t="s">
        <v>128</v>
      </c>
      <c r="C91" s="52"/>
      <c r="D91" s="42" t="n">
        <f aca="false">D90*0.2</f>
        <v>400.251852631579</v>
      </c>
      <c r="E91" s="56"/>
      <c r="F91" s="23"/>
    </row>
    <row r="92" customFormat="false" ht="15" hidden="false" customHeight="false" outlineLevel="0" collapsed="false">
      <c r="A92" s="38" t="s">
        <v>129</v>
      </c>
      <c r="B92" s="36" t="s">
        <v>130</v>
      </c>
      <c r="C92" s="52"/>
      <c r="D92" s="40" t="n">
        <f aca="false">D90+D91</f>
        <v>2401.51111578947</v>
      </c>
      <c r="E92" s="56"/>
      <c r="F92" s="23"/>
    </row>
    <row r="93" customFormat="false" ht="15" hidden="false" customHeight="false" outlineLevel="0" collapsed="false">
      <c r="A93" s="38" t="s">
        <v>131</v>
      </c>
      <c r="B93" s="36" t="s">
        <v>145</v>
      </c>
      <c r="C93" s="52"/>
      <c r="D93" s="40" t="n">
        <f aca="false">D92</f>
        <v>2401.51111578947</v>
      </c>
      <c r="E93" s="56"/>
      <c r="F93" s="23"/>
    </row>
    <row r="94" customFormat="false" ht="15" hidden="false" customHeight="false" outlineLevel="0" collapsed="false">
      <c r="A94" s="38" t="s">
        <v>133</v>
      </c>
      <c r="B94" s="36" t="s">
        <v>134</v>
      </c>
      <c r="C94" s="57" t="n">
        <v>475</v>
      </c>
      <c r="D94" s="40"/>
      <c r="E94" s="56"/>
      <c r="F94" s="23"/>
    </row>
    <row r="95" customFormat="false" ht="15.75" hidden="false" customHeight="true" outlineLevel="0" collapsed="false">
      <c r="A95" s="38" t="s">
        <v>135</v>
      </c>
      <c r="B95" s="36" t="s">
        <v>136</v>
      </c>
      <c r="C95" s="57" t="n">
        <v>475</v>
      </c>
      <c r="D95" s="58"/>
      <c r="E95" s="23"/>
      <c r="F95" s="14"/>
    </row>
    <row r="96" customFormat="false" ht="15" hidden="false" customHeight="false" outlineLevel="0" collapsed="false">
      <c r="A96" s="59" t="s">
        <v>137</v>
      </c>
      <c r="B96" s="60" t="s">
        <v>138</v>
      </c>
      <c r="C96" s="61"/>
      <c r="D96" s="62" t="n">
        <f aca="false">D85/D83*100</f>
        <v>4.82488167755424</v>
      </c>
      <c r="E96" s="50"/>
      <c r="F96" s="50"/>
    </row>
    <row r="97" customFormat="false" ht="15" hidden="false" customHeight="false" outlineLevel="0" collapsed="false">
      <c r="A97" s="63"/>
      <c r="B97" s="50"/>
      <c r="C97" s="50"/>
      <c r="D97" s="50"/>
      <c r="E97" s="50"/>
      <c r="F97" s="50"/>
    </row>
    <row r="98" customFormat="false" ht="15" hidden="false" customHeight="false" outlineLevel="0" collapsed="false">
      <c r="A98" s="63"/>
      <c r="B98" s="50" t="s">
        <v>139</v>
      </c>
      <c r="C98" s="50"/>
      <c r="D98" s="50" t="s">
        <v>140</v>
      </c>
      <c r="E98" s="50"/>
      <c r="F98" s="50"/>
    </row>
    <row r="99" customFormat="false" ht="15" hidden="false" customHeight="false" outlineLevel="0" collapsed="false">
      <c r="A99" s="63"/>
      <c r="B99" s="50" t="s">
        <v>141</v>
      </c>
      <c r="C99" s="50"/>
      <c r="D99" s="50" t="s">
        <v>142</v>
      </c>
      <c r="E99" s="50"/>
      <c r="F99" s="50"/>
    </row>
    <row r="100" customFormat="false" ht="15" hidden="false" customHeight="false" outlineLevel="0" collapsed="false">
      <c r="A100" s="63"/>
      <c r="B100" s="50"/>
      <c r="C100" s="50"/>
      <c r="D100" s="50"/>
      <c r="E100" s="50"/>
      <c r="F100" s="50"/>
    </row>
    <row r="101" customFormat="false" ht="15" hidden="false" customHeight="false" outlineLevel="0" collapsed="false">
      <c r="A101" s="63"/>
      <c r="B101" s="50"/>
      <c r="C101" s="50"/>
      <c r="D101" s="50"/>
      <c r="E101" s="50"/>
      <c r="F101" s="50"/>
    </row>
    <row r="102" customFormat="false" ht="15" hidden="false" customHeight="false" outlineLevel="0" collapsed="false">
      <c r="A102" s="63"/>
      <c r="B102" s="50"/>
      <c r="C102" s="50"/>
      <c r="D102" s="50"/>
      <c r="E102" s="50"/>
      <c r="F102" s="50"/>
    </row>
    <row r="103" customFormat="false" ht="15" hidden="false" customHeight="false" outlineLevel="0" collapsed="false">
      <c r="A103" s="63"/>
      <c r="B103" s="50"/>
      <c r="C103" s="50"/>
      <c r="D103" s="50"/>
      <c r="E103" s="50"/>
      <c r="F103" s="50"/>
    </row>
    <row r="104" customFormat="false" ht="15" hidden="false" customHeight="false" outlineLevel="0" collapsed="false">
      <c r="A104" s="63"/>
      <c r="B104" s="50"/>
      <c r="C104" s="50"/>
      <c r="D104" s="50"/>
      <c r="E104" s="50"/>
      <c r="F104" s="50"/>
    </row>
    <row r="105" customFormat="false" ht="15" hidden="false" customHeight="false" outlineLevel="0" collapsed="false">
      <c r="A105" s="63"/>
      <c r="B105" s="50"/>
      <c r="C105" s="50"/>
      <c r="D105" s="50"/>
      <c r="E105" s="50"/>
      <c r="F105" s="50"/>
    </row>
    <row r="106" customFormat="false" ht="15" hidden="false" customHeight="false" outlineLevel="0" collapsed="false">
      <c r="A106" s="63"/>
      <c r="B106" s="50"/>
      <c r="C106" s="50"/>
      <c r="D106" s="50"/>
      <c r="E106" s="50"/>
      <c r="F106" s="50"/>
    </row>
    <row r="107" customFormat="false" ht="15" hidden="false" customHeight="false" outlineLevel="0" collapsed="false">
      <c r="A107" s="63"/>
      <c r="B107" s="50"/>
      <c r="C107" s="50"/>
      <c r="D107" s="50"/>
      <c r="E107" s="50"/>
      <c r="F107" s="50"/>
    </row>
    <row r="108" customFormat="false" ht="15" hidden="false" customHeight="false" outlineLevel="0" collapsed="false">
      <c r="A108" s="63"/>
      <c r="B108" s="50"/>
      <c r="C108" s="50"/>
      <c r="D108" s="50"/>
      <c r="E108" s="50"/>
      <c r="F108" s="50"/>
    </row>
    <row r="109" customFormat="false" ht="15" hidden="false" customHeight="false" outlineLevel="0" collapsed="false">
      <c r="A109" s="63"/>
      <c r="B109" s="50"/>
      <c r="C109" s="50"/>
      <c r="D109" s="50"/>
      <c r="E109" s="50"/>
      <c r="F109" s="50"/>
    </row>
    <row r="110" customFormat="false" ht="15" hidden="false" customHeight="false" outlineLevel="0" collapsed="false">
      <c r="A110" s="63"/>
      <c r="B110" s="50"/>
      <c r="C110" s="50"/>
      <c r="D110" s="50"/>
      <c r="E110" s="50"/>
      <c r="F110" s="50"/>
    </row>
    <row r="111" customFormat="false" ht="15" hidden="false" customHeight="false" outlineLevel="0" collapsed="false">
      <c r="A111" s="63"/>
      <c r="B111" s="50"/>
      <c r="C111" s="50"/>
      <c r="D111" s="50"/>
      <c r="E111" s="50"/>
      <c r="F111" s="50"/>
    </row>
    <row r="112" customFormat="false" ht="15" hidden="false" customHeight="false" outlineLevel="0" collapsed="false">
      <c r="A112" s="63"/>
      <c r="B112" s="50"/>
      <c r="C112" s="50"/>
      <c r="D112" s="50"/>
      <c r="E112" s="50"/>
      <c r="F112" s="50"/>
    </row>
    <row r="113" customFormat="false" ht="15" hidden="false" customHeight="false" outlineLevel="0" collapsed="false">
      <c r="A113" s="63"/>
      <c r="B113" s="50"/>
      <c r="C113" s="50"/>
      <c r="D113" s="50"/>
      <c r="E113" s="50"/>
      <c r="F113" s="50"/>
    </row>
    <row r="114" customFormat="false" ht="15" hidden="false" customHeight="false" outlineLevel="0" collapsed="false">
      <c r="A114" s="63"/>
      <c r="B114" s="50"/>
      <c r="C114" s="50"/>
      <c r="D114" s="50"/>
      <c r="E114" s="50"/>
      <c r="F114" s="50"/>
    </row>
    <row r="115" customFormat="false" ht="15" hidden="false" customHeight="false" outlineLevel="0" collapsed="false">
      <c r="A115" s="63"/>
      <c r="B115" s="50"/>
      <c r="C115" s="50"/>
      <c r="D115" s="50"/>
      <c r="E115" s="50"/>
      <c r="F115" s="50"/>
    </row>
    <row r="116" customFormat="false" ht="15" hidden="false" customHeight="false" outlineLevel="0" collapsed="false">
      <c r="A116" s="63"/>
      <c r="B116" s="50"/>
      <c r="C116" s="50"/>
      <c r="D116" s="50"/>
      <c r="E116" s="50"/>
      <c r="F116" s="50"/>
    </row>
    <row r="117" customFormat="false" ht="15" hidden="false" customHeight="false" outlineLevel="0" collapsed="false">
      <c r="A117" s="63"/>
      <c r="B117" s="50"/>
      <c r="C117" s="50"/>
      <c r="D117" s="50"/>
      <c r="E117" s="50"/>
      <c r="F117" s="50"/>
    </row>
    <row r="118" customFormat="false" ht="15" hidden="false" customHeight="false" outlineLevel="0" collapsed="false">
      <c r="A118" s="63"/>
      <c r="B118" s="50"/>
      <c r="C118" s="50"/>
      <c r="D118" s="50"/>
      <c r="E118" s="50"/>
      <c r="F118" s="50"/>
    </row>
    <row r="119" customFormat="false" ht="15" hidden="false" customHeight="false" outlineLevel="0" collapsed="false">
      <c r="A119" s="65"/>
      <c r="B119" s="66"/>
      <c r="C119" s="66"/>
      <c r="D119" s="66"/>
      <c r="E119" s="66"/>
      <c r="F119" s="66"/>
    </row>
    <row r="120" customFormat="false" ht="15" hidden="false" customHeight="false" outlineLevel="0" collapsed="false">
      <c r="A120" s="65"/>
      <c r="B120" s="66"/>
      <c r="C120" s="66"/>
      <c r="D120" s="66"/>
      <c r="E120" s="66"/>
      <c r="F120" s="66"/>
    </row>
    <row r="121" customFormat="false" ht="15" hidden="false" customHeight="false" outlineLevel="0" collapsed="false">
      <c r="A121" s="65"/>
      <c r="B121" s="66"/>
      <c r="C121" s="66"/>
      <c r="D121" s="66"/>
      <c r="E121" s="66"/>
      <c r="F121" s="66"/>
    </row>
    <row r="122" customFormat="false" ht="15" hidden="false" customHeight="false" outlineLevel="0" collapsed="false">
      <c r="A122" s="65"/>
      <c r="B122" s="66"/>
      <c r="C122" s="66"/>
      <c r="D122" s="66"/>
      <c r="E122" s="66"/>
      <c r="F122" s="66"/>
    </row>
    <row r="123" customFormat="false" ht="15" hidden="false" customHeight="false" outlineLevel="0" collapsed="false">
      <c r="A123" s="65"/>
      <c r="B123" s="66"/>
      <c r="C123" s="66"/>
      <c r="D123" s="66"/>
      <c r="E123" s="66"/>
      <c r="F123" s="66"/>
    </row>
    <row r="124" customFormat="false" ht="15" hidden="false" customHeight="false" outlineLevel="0" collapsed="false">
      <c r="A124" s="65"/>
      <c r="B124" s="66"/>
      <c r="C124" s="66"/>
      <c r="D124" s="66"/>
      <c r="E124" s="66"/>
      <c r="F124" s="66"/>
    </row>
    <row r="125" customFormat="false" ht="15" hidden="false" customHeight="false" outlineLevel="0" collapsed="false">
      <c r="A125" s="65"/>
      <c r="B125" s="66"/>
      <c r="C125" s="66"/>
      <c r="D125" s="66"/>
      <c r="E125" s="66"/>
      <c r="F125" s="66"/>
    </row>
    <row r="126" customFormat="false" ht="15" hidden="false" customHeight="false" outlineLevel="0" collapsed="false">
      <c r="A126" s="65"/>
      <c r="B126" s="66"/>
      <c r="C126" s="66"/>
      <c r="D126" s="66"/>
      <c r="E126" s="66"/>
      <c r="F126" s="66"/>
    </row>
    <row r="127" customFormat="false" ht="15" hidden="false" customHeight="false" outlineLevel="0" collapsed="false">
      <c r="A127" s="65"/>
      <c r="B127" s="66"/>
      <c r="C127" s="66"/>
      <c r="D127" s="66"/>
      <c r="E127" s="66"/>
      <c r="F127" s="66"/>
    </row>
    <row r="128" customFormat="false" ht="15" hidden="false" customHeight="false" outlineLevel="0" collapsed="false">
      <c r="A128" s="65"/>
      <c r="B128" s="66"/>
      <c r="C128" s="66"/>
      <c r="D128" s="66"/>
      <c r="E128" s="66"/>
      <c r="F128" s="66"/>
    </row>
    <row r="129" customFormat="false" ht="15" hidden="false" customHeight="false" outlineLevel="0" collapsed="false">
      <c r="A129" s="65"/>
      <c r="B129" s="66"/>
      <c r="C129" s="66"/>
      <c r="D129" s="66"/>
      <c r="E129" s="66"/>
      <c r="F129" s="66"/>
    </row>
    <row r="130" customFormat="false" ht="15" hidden="false" customHeight="false" outlineLevel="0" collapsed="false">
      <c r="A130" s="65"/>
      <c r="B130" s="66"/>
      <c r="C130" s="66"/>
      <c r="D130" s="66"/>
      <c r="E130" s="66"/>
      <c r="F130" s="66"/>
    </row>
    <row r="131" customFormat="false" ht="15" hidden="false" customHeight="false" outlineLevel="0" collapsed="false">
      <c r="A131" s="65"/>
      <c r="B131" s="66"/>
      <c r="C131" s="66"/>
      <c r="D131" s="66"/>
      <c r="E131" s="66"/>
      <c r="F131" s="66"/>
    </row>
    <row r="132" customFormat="false" ht="15" hidden="false" customHeight="false" outlineLevel="0" collapsed="false">
      <c r="A132" s="65"/>
      <c r="B132" s="66"/>
      <c r="C132" s="66"/>
      <c r="D132" s="66"/>
      <c r="E132" s="66"/>
      <c r="F132" s="66"/>
    </row>
    <row r="133" customFormat="false" ht="15" hidden="false" customHeight="false" outlineLevel="0" collapsed="false">
      <c r="A133" s="66"/>
      <c r="B133" s="66"/>
      <c r="C133" s="66"/>
      <c r="D133" s="66"/>
      <c r="E133" s="66"/>
      <c r="F133" s="66"/>
    </row>
    <row r="134" customFormat="false" ht="15" hidden="false" customHeight="false" outlineLevel="0" collapsed="false">
      <c r="A134" s="66"/>
      <c r="B134" s="66"/>
      <c r="C134" s="66"/>
      <c r="D134" s="66"/>
      <c r="E134" s="66"/>
      <c r="F134" s="66"/>
    </row>
    <row r="135" customFormat="false" ht="15" hidden="false" customHeight="false" outlineLevel="0" collapsed="false">
      <c r="A135" s="66"/>
      <c r="B135" s="66"/>
      <c r="C135" s="66"/>
      <c r="D135" s="66"/>
      <c r="E135" s="66"/>
      <c r="F135" s="66"/>
    </row>
    <row r="136" customFormat="false" ht="15" hidden="false" customHeight="false" outlineLevel="0" collapsed="false">
      <c r="A136" s="66"/>
      <c r="B136" s="66"/>
      <c r="C136" s="66"/>
      <c r="D136" s="66"/>
      <c r="E136" s="66"/>
      <c r="F136" s="66"/>
    </row>
    <row r="137" customFormat="false" ht="15" hidden="false" customHeight="false" outlineLevel="0" collapsed="false">
      <c r="A137" s="66"/>
      <c r="B137" s="66"/>
      <c r="C137" s="66"/>
      <c r="D137" s="66"/>
      <c r="E137" s="66"/>
      <c r="F137" s="66"/>
    </row>
    <row r="138" customFormat="false" ht="15" hidden="false" customHeight="false" outlineLevel="0" collapsed="false">
      <c r="A138" s="66"/>
      <c r="B138" s="66"/>
      <c r="C138" s="66"/>
      <c r="D138" s="66"/>
      <c r="E138" s="66"/>
      <c r="F138" s="66"/>
    </row>
    <row r="139" customFormat="false" ht="15" hidden="false" customHeight="false" outlineLevel="0" collapsed="false">
      <c r="A139" s="66"/>
      <c r="B139" s="66"/>
      <c r="C139" s="66"/>
      <c r="D139" s="66"/>
      <c r="E139" s="66"/>
      <c r="F139" s="66"/>
    </row>
    <row r="140" customFormat="false" ht="15" hidden="false" customHeight="false" outlineLevel="0" collapsed="false">
      <c r="A140" s="66"/>
      <c r="B140" s="66"/>
      <c r="C140" s="66"/>
      <c r="D140" s="66"/>
      <c r="E140" s="66"/>
      <c r="F140" s="66"/>
    </row>
    <row r="141" customFormat="false" ht="15" hidden="false" customHeight="false" outlineLevel="0" collapsed="false">
      <c r="A141" s="66"/>
      <c r="B141" s="66"/>
      <c r="C141" s="66"/>
      <c r="D141" s="66"/>
      <c r="E141" s="66"/>
      <c r="F141" s="66"/>
    </row>
    <row r="142" customFormat="false" ht="15" hidden="false" customHeight="false" outlineLevel="0" collapsed="false">
      <c r="A142" s="66"/>
      <c r="B142" s="66"/>
      <c r="C142" s="66"/>
      <c r="D142" s="66"/>
      <c r="E142" s="66"/>
      <c r="F142" s="66"/>
    </row>
    <row r="143" customFormat="false" ht="15" hidden="false" customHeight="false" outlineLevel="0" collapsed="false">
      <c r="A143" s="66"/>
      <c r="B143" s="66"/>
      <c r="C143" s="66"/>
      <c r="D143" s="66"/>
      <c r="E143" s="66"/>
      <c r="F143" s="66"/>
    </row>
    <row r="144" customFormat="false" ht="15" hidden="false" customHeight="false" outlineLevel="0" collapsed="false">
      <c r="A144" s="66"/>
      <c r="B144" s="66"/>
      <c r="C144" s="66"/>
      <c r="D144" s="66"/>
      <c r="E144" s="66"/>
      <c r="F144" s="66"/>
    </row>
    <row r="145" customFormat="false" ht="15" hidden="false" customHeight="false" outlineLevel="0" collapsed="false">
      <c r="A145" s="66"/>
      <c r="B145" s="66"/>
      <c r="C145" s="66"/>
      <c r="D145" s="66"/>
      <c r="E145" s="66"/>
      <c r="F145" s="66"/>
    </row>
    <row r="146" customFormat="false" ht="15" hidden="false" customHeight="false" outlineLevel="0" collapsed="false">
      <c r="A146" s="66"/>
      <c r="B146" s="66"/>
      <c r="C146" s="66"/>
      <c r="D146" s="66"/>
      <c r="E146" s="66"/>
      <c r="F146" s="66"/>
    </row>
  </sheetData>
  <mergeCells count="7">
    <mergeCell ref="A1:F1"/>
    <mergeCell ref="A2:F2"/>
    <mergeCell ref="A4:A5"/>
    <mergeCell ref="B4:B5"/>
    <mergeCell ref="C4:D4"/>
    <mergeCell ref="E4:F4"/>
    <mergeCell ref="A47:F47"/>
  </mergeCells>
  <printOptions headings="false" gridLines="false" gridLinesSet="true" horizontalCentered="false" verticalCentered="false"/>
  <pageMargins left="1.18125" right="0.39375" top="0.7875" bottom="0.7875" header="0.511811023622047" footer="0.511811023622047"/>
  <pageSetup paperSize="9" scale="8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6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8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L79" activeCellId="0" sqref="L79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59.29"/>
    <col collapsed="false" customWidth="true" hidden="false" outlineLevel="0" max="3" min="3" style="1" width="11.43"/>
    <col collapsed="false" customWidth="true" hidden="false" outlineLevel="0" max="4" min="4" style="1" width="22"/>
    <col collapsed="false" customWidth="true" hidden="true" outlineLevel="0" max="5" min="5" style="1" width="9.14"/>
    <col collapsed="false" customWidth="true" hidden="true" outlineLevel="0" max="6" min="6" style="1" width="8.29"/>
    <col collapsed="false" customWidth="true" hidden="false" outlineLevel="0" max="257" min="257" style="1" width="6.14"/>
    <col collapsed="false" customWidth="true" hidden="false" outlineLevel="0" max="258" min="258" style="1" width="39.42"/>
    <col collapsed="false" customWidth="true" hidden="false" outlineLevel="0" max="259" min="259" style="1" width="11.43"/>
    <col collapsed="false" customWidth="true" hidden="false" outlineLevel="0" max="260" min="260" style="1" width="9.57"/>
    <col collapsed="false" customWidth="true" hidden="false" outlineLevel="0" max="262" min="262" style="1" width="10.57"/>
    <col collapsed="false" customWidth="true" hidden="false" outlineLevel="0" max="513" min="513" style="1" width="6.14"/>
    <col collapsed="false" customWidth="true" hidden="false" outlineLevel="0" max="514" min="514" style="1" width="39.42"/>
    <col collapsed="false" customWidth="true" hidden="false" outlineLevel="0" max="515" min="515" style="1" width="11.43"/>
    <col collapsed="false" customWidth="true" hidden="false" outlineLevel="0" max="516" min="516" style="1" width="9.57"/>
    <col collapsed="false" customWidth="true" hidden="false" outlineLevel="0" max="518" min="518" style="1" width="10.57"/>
    <col collapsed="false" customWidth="true" hidden="false" outlineLevel="0" max="769" min="769" style="1" width="6.14"/>
    <col collapsed="false" customWidth="true" hidden="false" outlineLevel="0" max="770" min="770" style="1" width="39.42"/>
    <col collapsed="false" customWidth="true" hidden="false" outlineLevel="0" max="771" min="771" style="1" width="11.43"/>
    <col collapsed="false" customWidth="true" hidden="false" outlineLevel="0" max="772" min="772" style="1" width="9.57"/>
    <col collapsed="false" customWidth="true" hidden="false" outlineLevel="0" max="774" min="774" style="1" width="10.57"/>
    <col collapsed="false" customWidth="true" hidden="false" outlineLevel="0" max="1025" min="1025" style="1" width="6.14"/>
    <col collapsed="false" customWidth="true" hidden="false" outlineLevel="0" max="1026" min="1026" style="1" width="39.42"/>
    <col collapsed="false" customWidth="true" hidden="false" outlineLevel="0" max="1027" min="1027" style="1" width="11.43"/>
    <col collapsed="false" customWidth="true" hidden="false" outlineLevel="0" max="1028" min="1028" style="1" width="9.57"/>
    <col collapsed="false" customWidth="true" hidden="false" outlineLevel="0" max="1030" min="1030" style="1" width="10.57"/>
    <col collapsed="false" customWidth="true" hidden="false" outlineLevel="0" max="1281" min="1281" style="1" width="6.14"/>
    <col collapsed="false" customWidth="true" hidden="false" outlineLevel="0" max="1282" min="1282" style="1" width="39.42"/>
    <col collapsed="false" customWidth="true" hidden="false" outlineLevel="0" max="1283" min="1283" style="1" width="11.43"/>
    <col collapsed="false" customWidth="true" hidden="false" outlineLevel="0" max="1284" min="1284" style="1" width="9.57"/>
    <col collapsed="false" customWidth="true" hidden="false" outlineLevel="0" max="1286" min="1286" style="1" width="10.57"/>
    <col collapsed="false" customWidth="true" hidden="false" outlineLevel="0" max="1537" min="1537" style="1" width="6.14"/>
    <col collapsed="false" customWidth="true" hidden="false" outlineLevel="0" max="1538" min="1538" style="1" width="39.42"/>
    <col collapsed="false" customWidth="true" hidden="false" outlineLevel="0" max="1539" min="1539" style="1" width="11.43"/>
    <col collapsed="false" customWidth="true" hidden="false" outlineLevel="0" max="1540" min="1540" style="1" width="9.57"/>
    <col collapsed="false" customWidth="true" hidden="false" outlineLevel="0" max="1542" min="1542" style="1" width="10.57"/>
    <col collapsed="false" customWidth="true" hidden="false" outlineLevel="0" max="1793" min="1793" style="1" width="6.14"/>
    <col collapsed="false" customWidth="true" hidden="false" outlineLevel="0" max="1794" min="1794" style="1" width="39.42"/>
    <col collapsed="false" customWidth="true" hidden="false" outlineLevel="0" max="1795" min="1795" style="1" width="11.43"/>
    <col collapsed="false" customWidth="true" hidden="false" outlineLevel="0" max="1796" min="1796" style="1" width="9.57"/>
    <col collapsed="false" customWidth="true" hidden="false" outlineLevel="0" max="1798" min="1798" style="1" width="10.57"/>
    <col collapsed="false" customWidth="true" hidden="false" outlineLevel="0" max="2049" min="2049" style="1" width="6.14"/>
    <col collapsed="false" customWidth="true" hidden="false" outlineLevel="0" max="2050" min="2050" style="1" width="39.42"/>
    <col collapsed="false" customWidth="true" hidden="false" outlineLevel="0" max="2051" min="2051" style="1" width="11.43"/>
    <col collapsed="false" customWidth="true" hidden="false" outlineLevel="0" max="2052" min="2052" style="1" width="9.57"/>
    <col collapsed="false" customWidth="true" hidden="false" outlineLevel="0" max="2054" min="2054" style="1" width="10.57"/>
    <col collapsed="false" customWidth="true" hidden="false" outlineLevel="0" max="2305" min="2305" style="1" width="6.14"/>
    <col collapsed="false" customWidth="true" hidden="false" outlineLevel="0" max="2306" min="2306" style="1" width="39.42"/>
    <col collapsed="false" customWidth="true" hidden="false" outlineLevel="0" max="2307" min="2307" style="1" width="11.43"/>
    <col collapsed="false" customWidth="true" hidden="false" outlineLevel="0" max="2308" min="2308" style="1" width="9.57"/>
    <col collapsed="false" customWidth="true" hidden="false" outlineLevel="0" max="2310" min="2310" style="1" width="10.57"/>
    <col collapsed="false" customWidth="true" hidden="false" outlineLevel="0" max="2561" min="2561" style="1" width="6.14"/>
    <col collapsed="false" customWidth="true" hidden="false" outlineLevel="0" max="2562" min="2562" style="1" width="39.42"/>
    <col collapsed="false" customWidth="true" hidden="false" outlineLevel="0" max="2563" min="2563" style="1" width="11.43"/>
    <col collapsed="false" customWidth="true" hidden="false" outlineLevel="0" max="2564" min="2564" style="1" width="9.57"/>
    <col collapsed="false" customWidth="true" hidden="false" outlineLevel="0" max="2566" min="2566" style="1" width="10.57"/>
    <col collapsed="false" customWidth="true" hidden="false" outlineLevel="0" max="2817" min="2817" style="1" width="6.14"/>
    <col collapsed="false" customWidth="true" hidden="false" outlineLevel="0" max="2818" min="2818" style="1" width="39.42"/>
    <col collapsed="false" customWidth="true" hidden="false" outlineLevel="0" max="2819" min="2819" style="1" width="11.43"/>
    <col collapsed="false" customWidth="true" hidden="false" outlineLevel="0" max="2820" min="2820" style="1" width="9.57"/>
    <col collapsed="false" customWidth="true" hidden="false" outlineLevel="0" max="2822" min="2822" style="1" width="10.57"/>
    <col collapsed="false" customWidth="true" hidden="false" outlineLevel="0" max="3073" min="3073" style="1" width="6.14"/>
    <col collapsed="false" customWidth="true" hidden="false" outlineLevel="0" max="3074" min="3074" style="1" width="39.42"/>
    <col collapsed="false" customWidth="true" hidden="false" outlineLevel="0" max="3075" min="3075" style="1" width="11.43"/>
    <col collapsed="false" customWidth="true" hidden="false" outlineLevel="0" max="3076" min="3076" style="1" width="9.57"/>
    <col collapsed="false" customWidth="true" hidden="false" outlineLevel="0" max="3078" min="3078" style="1" width="10.57"/>
    <col collapsed="false" customWidth="true" hidden="false" outlineLevel="0" max="3329" min="3329" style="1" width="6.14"/>
    <col collapsed="false" customWidth="true" hidden="false" outlineLevel="0" max="3330" min="3330" style="1" width="39.42"/>
    <col collapsed="false" customWidth="true" hidden="false" outlineLevel="0" max="3331" min="3331" style="1" width="11.43"/>
    <col collapsed="false" customWidth="true" hidden="false" outlineLevel="0" max="3332" min="3332" style="1" width="9.57"/>
    <col collapsed="false" customWidth="true" hidden="false" outlineLevel="0" max="3334" min="3334" style="1" width="10.57"/>
    <col collapsed="false" customWidth="true" hidden="false" outlineLevel="0" max="3585" min="3585" style="1" width="6.14"/>
    <col collapsed="false" customWidth="true" hidden="false" outlineLevel="0" max="3586" min="3586" style="1" width="39.42"/>
    <col collapsed="false" customWidth="true" hidden="false" outlineLevel="0" max="3587" min="3587" style="1" width="11.43"/>
    <col collapsed="false" customWidth="true" hidden="false" outlineLevel="0" max="3588" min="3588" style="1" width="9.57"/>
    <col collapsed="false" customWidth="true" hidden="false" outlineLevel="0" max="3590" min="3590" style="1" width="10.57"/>
    <col collapsed="false" customWidth="true" hidden="false" outlineLevel="0" max="3841" min="3841" style="1" width="6.14"/>
    <col collapsed="false" customWidth="true" hidden="false" outlineLevel="0" max="3842" min="3842" style="1" width="39.42"/>
    <col collapsed="false" customWidth="true" hidden="false" outlineLevel="0" max="3843" min="3843" style="1" width="11.43"/>
    <col collapsed="false" customWidth="true" hidden="false" outlineLevel="0" max="3844" min="3844" style="1" width="9.57"/>
    <col collapsed="false" customWidth="true" hidden="false" outlineLevel="0" max="3846" min="3846" style="1" width="10.57"/>
    <col collapsed="false" customWidth="true" hidden="false" outlineLevel="0" max="4097" min="4097" style="1" width="6.14"/>
    <col collapsed="false" customWidth="true" hidden="false" outlineLevel="0" max="4098" min="4098" style="1" width="39.42"/>
    <col collapsed="false" customWidth="true" hidden="false" outlineLevel="0" max="4099" min="4099" style="1" width="11.43"/>
    <col collapsed="false" customWidth="true" hidden="false" outlineLevel="0" max="4100" min="4100" style="1" width="9.57"/>
    <col collapsed="false" customWidth="true" hidden="false" outlineLevel="0" max="4102" min="4102" style="1" width="10.57"/>
    <col collapsed="false" customWidth="true" hidden="false" outlineLevel="0" max="4353" min="4353" style="1" width="6.14"/>
    <col collapsed="false" customWidth="true" hidden="false" outlineLevel="0" max="4354" min="4354" style="1" width="39.42"/>
    <col collapsed="false" customWidth="true" hidden="false" outlineLevel="0" max="4355" min="4355" style="1" width="11.43"/>
    <col collapsed="false" customWidth="true" hidden="false" outlineLevel="0" max="4356" min="4356" style="1" width="9.57"/>
    <col collapsed="false" customWidth="true" hidden="false" outlineLevel="0" max="4358" min="4358" style="1" width="10.57"/>
    <col collapsed="false" customWidth="true" hidden="false" outlineLevel="0" max="4609" min="4609" style="1" width="6.14"/>
    <col collapsed="false" customWidth="true" hidden="false" outlineLevel="0" max="4610" min="4610" style="1" width="39.42"/>
    <col collapsed="false" customWidth="true" hidden="false" outlineLevel="0" max="4611" min="4611" style="1" width="11.43"/>
    <col collapsed="false" customWidth="true" hidden="false" outlineLevel="0" max="4612" min="4612" style="1" width="9.57"/>
    <col collapsed="false" customWidth="true" hidden="false" outlineLevel="0" max="4614" min="4614" style="1" width="10.57"/>
    <col collapsed="false" customWidth="true" hidden="false" outlineLevel="0" max="4865" min="4865" style="1" width="6.14"/>
    <col collapsed="false" customWidth="true" hidden="false" outlineLevel="0" max="4866" min="4866" style="1" width="39.42"/>
    <col collapsed="false" customWidth="true" hidden="false" outlineLevel="0" max="4867" min="4867" style="1" width="11.43"/>
    <col collapsed="false" customWidth="true" hidden="false" outlineLevel="0" max="4868" min="4868" style="1" width="9.57"/>
    <col collapsed="false" customWidth="true" hidden="false" outlineLevel="0" max="4870" min="4870" style="1" width="10.57"/>
    <col collapsed="false" customWidth="true" hidden="false" outlineLevel="0" max="5121" min="5121" style="1" width="6.14"/>
    <col collapsed="false" customWidth="true" hidden="false" outlineLevel="0" max="5122" min="5122" style="1" width="39.42"/>
    <col collapsed="false" customWidth="true" hidden="false" outlineLevel="0" max="5123" min="5123" style="1" width="11.43"/>
    <col collapsed="false" customWidth="true" hidden="false" outlineLevel="0" max="5124" min="5124" style="1" width="9.57"/>
    <col collapsed="false" customWidth="true" hidden="false" outlineLevel="0" max="5126" min="5126" style="1" width="10.57"/>
    <col collapsed="false" customWidth="true" hidden="false" outlineLevel="0" max="5377" min="5377" style="1" width="6.14"/>
    <col collapsed="false" customWidth="true" hidden="false" outlineLevel="0" max="5378" min="5378" style="1" width="39.42"/>
    <col collapsed="false" customWidth="true" hidden="false" outlineLevel="0" max="5379" min="5379" style="1" width="11.43"/>
    <col collapsed="false" customWidth="true" hidden="false" outlineLevel="0" max="5380" min="5380" style="1" width="9.57"/>
    <col collapsed="false" customWidth="true" hidden="false" outlineLevel="0" max="5382" min="5382" style="1" width="10.57"/>
    <col collapsed="false" customWidth="true" hidden="false" outlineLevel="0" max="5633" min="5633" style="1" width="6.14"/>
    <col collapsed="false" customWidth="true" hidden="false" outlineLevel="0" max="5634" min="5634" style="1" width="39.42"/>
    <col collapsed="false" customWidth="true" hidden="false" outlineLevel="0" max="5635" min="5635" style="1" width="11.43"/>
    <col collapsed="false" customWidth="true" hidden="false" outlineLevel="0" max="5636" min="5636" style="1" width="9.57"/>
    <col collapsed="false" customWidth="true" hidden="false" outlineLevel="0" max="5638" min="5638" style="1" width="10.57"/>
    <col collapsed="false" customWidth="true" hidden="false" outlineLevel="0" max="5889" min="5889" style="1" width="6.14"/>
    <col collapsed="false" customWidth="true" hidden="false" outlineLevel="0" max="5890" min="5890" style="1" width="39.42"/>
    <col collapsed="false" customWidth="true" hidden="false" outlineLevel="0" max="5891" min="5891" style="1" width="11.43"/>
    <col collapsed="false" customWidth="true" hidden="false" outlineLevel="0" max="5892" min="5892" style="1" width="9.57"/>
    <col collapsed="false" customWidth="true" hidden="false" outlineLevel="0" max="5894" min="5894" style="1" width="10.57"/>
    <col collapsed="false" customWidth="true" hidden="false" outlineLevel="0" max="6145" min="6145" style="1" width="6.14"/>
    <col collapsed="false" customWidth="true" hidden="false" outlineLevel="0" max="6146" min="6146" style="1" width="39.42"/>
    <col collapsed="false" customWidth="true" hidden="false" outlineLevel="0" max="6147" min="6147" style="1" width="11.43"/>
    <col collapsed="false" customWidth="true" hidden="false" outlineLevel="0" max="6148" min="6148" style="1" width="9.57"/>
    <col collapsed="false" customWidth="true" hidden="false" outlineLevel="0" max="6150" min="6150" style="1" width="10.57"/>
    <col collapsed="false" customWidth="true" hidden="false" outlineLevel="0" max="6401" min="6401" style="1" width="6.14"/>
    <col collapsed="false" customWidth="true" hidden="false" outlineLevel="0" max="6402" min="6402" style="1" width="39.42"/>
    <col collapsed="false" customWidth="true" hidden="false" outlineLevel="0" max="6403" min="6403" style="1" width="11.43"/>
    <col collapsed="false" customWidth="true" hidden="false" outlineLevel="0" max="6404" min="6404" style="1" width="9.57"/>
    <col collapsed="false" customWidth="true" hidden="false" outlineLevel="0" max="6406" min="6406" style="1" width="10.57"/>
    <col collapsed="false" customWidth="true" hidden="false" outlineLevel="0" max="6657" min="6657" style="1" width="6.14"/>
    <col collapsed="false" customWidth="true" hidden="false" outlineLevel="0" max="6658" min="6658" style="1" width="39.42"/>
    <col collapsed="false" customWidth="true" hidden="false" outlineLevel="0" max="6659" min="6659" style="1" width="11.43"/>
    <col collapsed="false" customWidth="true" hidden="false" outlineLevel="0" max="6660" min="6660" style="1" width="9.57"/>
    <col collapsed="false" customWidth="true" hidden="false" outlineLevel="0" max="6662" min="6662" style="1" width="10.57"/>
    <col collapsed="false" customWidth="true" hidden="false" outlineLevel="0" max="6913" min="6913" style="1" width="6.14"/>
    <col collapsed="false" customWidth="true" hidden="false" outlineLevel="0" max="6914" min="6914" style="1" width="39.42"/>
    <col collapsed="false" customWidth="true" hidden="false" outlineLevel="0" max="6915" min="6915" style="1" width="11.43"/>
    <col collapsed="false" customWidth="true" hidden="false" outlineLevel="0" max="6916" min="6916" style="1" width="9.57"/>
    <col collapsed="false" customWidth="true" hidden="false" outlineLevel="0" max="6918" min="6918" style="1" width="10.57"/>
    <col collapsed="false" customWidth="true" hidden="false" outlineLevel="0" max="7169" min="7169" style="1" width="6.14"/>
    <col collapsed="false" customWidth="true" hidden="false" outlineLevel="0" max="7170" min="7170" style="1" width="39.42"/>
    <col collapsed="false" customWidth="true" hidden="false" outlineLevel="0" max="7171" min="7171" style="1" width="11.43"/>
    <col collapsed="false" customWidth="true" hidden="false" outlineLevel="0" max="7172" min="7172" style="1" width="9.57"/>
    <col collapsed="false" customWidth="true" hidden="false" outlineLevel="0" max="7174" min="7174" style="1" width="10.57"/>
    <col collapsed="false" customWidth="true" hidden="false" outlineLevel="0" max="7425" min="7425" style="1" width="6.14"/>
    <col collapsed="false" customWidth="true" hidden="false" outlineLevel="0" max="7426" min="7426" style="1" width="39.42"/>
    <col collapsed="false" customWidth="true" hidden="false" outlineLevel="0" max="7427" min="7427" style="1" width="11.43"/>
    <col collapsed="false" customWidth="true" hidden="false" outlineLevel="0" max="7428" min="7428" style="1" width="9.57"/>
    <col collapsed="false" customWidth="true" hidden="false" outlineLevel="0" max="7430" min="7430" style="1" width="10.57"/>
    <col collapsed="false" customWidth="true" hidden="false" outlineLevel="0" max="7681" min="7681" style="1" width="6.14"/>
    <col collapsed="false" customWidth="true" hidden="false" outlineLevel="0" max="7682" min="7682" style="1" width="39.42"/>
    <col collapsed="false" customWidth="true" hidden="false" outlineLevel="0" max="7683" min="7683" style="1" width="11.43"/>
    <col collapsed="false" customWidth="true" hidden="false" outlineLevel="0" max="7684" min="7684" style="1" width="9.57"/>
    <col collapsed="false" customWidth="true" hidden="false" outlineLevel="0" max="7686" min="7686" style="1" width="10.57"/>
    <col collapsed="false" customWidth="true" hidden="false" outlineLevel="0" max="7937" min="7937" style="1" width="6.14"/>
    <col collapsed="false" customWidth="true" hidden="false" outlineLevel="0" max="7938" min="7938" style="1" width="39.42"/>
    <col collapsed="false" customWidth="true" hidden="false" outlineLevel="0" max="7939" min="7939" style="1" width="11.43"/>
    <col collapsed="false" customWidth="true" hidden="false" outlineLevel="0" max="7940" min="7940" style="1" width="9.57"/>
    <col collapsed="false" customWidth="true" hidden="false" outlineLevel="0" max="7942" min="7942" style="1" width="10.57"/>
    <col collapsed="false" customWidth="true" hidden="false" outlineLevel="0" max="8193" min="8193" style="1" width="6.14"/>
    <col collapsed="false" customWidth="true" hidden="false" outlineLevel="0" max="8194" min="8194" style="1" width="39.42"/>
    <col collapsed="false" customWidth="true" hidden="false" outlineLevel="0" max="8195" min="8195" style="1" width="11.43"/>
    <col collapsed="false" customWidth="true" hidden="false" outlineLevel="0" max="8196" min="8196" style="1" width="9.57"/>
    <col collapsed="false" customWidth="true" hidden="false" outlineLevel="0" max="8198" min="8198" style="1" width="10.57"/>
    <col collapsed="false" customWidth="true" hidden="false" outlineLevel="0" max="8449" min="8449" style="1" width="6.14"/>
    <col collapsed="false" customWidth="true" hidden="false" outlineLevel="0" max="8450" min="8450" style="1" width="39.42"/>
    <col collapsed="false" customWidth="true" hidden="false" outlineLevel="0" max="8451" min="8451" style="1" width="11.43"/>
    <col collapsed="false" customWidth="true" hidden="false" outlineLevel="0" max="8452" min="8452" style="1" width="9.57"/>
    <col collapsed="false" customWidth="true" hidden="false" outlineLevel="0" max="8454" min="8454" style="1" width="10.57"/>
    <col collapsed="false" customWidth="true" hidden="false" outlineLevel="0" max="8705" min="8705" style="1" width="6.14"/>
    <col collapsed="false" customWidth="true" hidden="false" outlineLevel="0" max="8706" min="8706" style="1" width="39.42"/>
    <col collapsed="false" customWidth="true" hidden="false" outlineLevel="0" max="8707" min="8707" style="1" width="11.43"/>
    <col collapsed="false" customWidth="true" hidden="false" outlineLevel="0" max="8708" min="8708" style="1" width="9.57"/>
    <col collapsed="false" customWidth="true" hidden="false" outlineLevel="0" max="8710" min="8710" style="1" width="10.57"/>
    <col collapsed="false" customWidth="true" hidden="false" outlineLevel="0" max="8961" min="8961" style="1" width="6.14"/>
    <col collapsed="false" customWidth="true" hidden="false" outlineLevel="0" max="8962" min="8962" style="1" width="39.42"/>
    <col collapsed="false" customWidth="true" hidden="false" outlineLevel="0" max="8963" min="8963" style="1" width="11.43"/>
    <col collapsed="false" customWidth="true" hidden="false" outlineLevel="0" max="8964" min="8964" style="1" width="9.57"/>
    <col collapsed="false" customWidth="true" hidden="false" outlineLevel="0" max="8966" min="8966" style="1" width="10.57"/>
    <col collapsed="false" customWidth="true" hidden="false" outlineLevel="0" max="9217" min="9217" style="1" width="6.14"/>
    <col collapsed="false" customWidth="true" hidden="false" outlineLevel="0" max="9218" min="9218" style="1" width="39.42"/>
    <col collapsed="false" customWidth="true" hidden="false" outlineLevel="0" max="9219" min="9219" style="1" width="11.43"/>
    <col collapsed="false" customWidth="true" hidden="false" outlineLevel="0" max="9220" min="9220" style="1" width="9.57"/>
    <col collapsed="false" customWidth="true" hidden="false" outlineLevel="0" max="9222" min="9222" style="1" width="10.57"/>
    <col collapsed="false" customWidth="true" hidden="false" outlineLevel="0" max="9473" min="9473" style="1" width="6.14"/>
    <col collapsed="false" customWidth="true" hidden="false" outlineLevel="0" max="9474" min="9474" style="1" width="39.42"/>
    <col collapsed="false" customWidth="true" hidden="false" outlineLevel="0" max="9475" min="9475" style="1" width="11.43"/>
    <col collapsed="false" customWidth="true" hidden="false" outlineLevel="0" max="9476" min="9476" style="1" width="9.57"/>
    <col collapsed="false" customWidth="true" hidden="false" outlineLevel="0" max="9478" min="9478" style="1" width="10.57"/>
    <col collapsed="false" customWidth="true" hidden="false" outlineLevel="0" max="9729" min="9729" style="1" width="6.14"/>
    <col collapsed="false" customWidth="true" hidden="false" outlineLevel="0" max="9730" min="9730" style="1" width="39.42"/>
    <col collapsed="false" customWidth="true" hidden="false" outlineLevel="0" max="9731" min="9731" style="1" width="11.43"/>
    <col collapsed="false" customWidth="true" hidden="false" outlineLevel="0" max="9732" min="9732" style="1" width="9.57"/>
    <col collapsed="false" customWidth="true" hidden="false" outlineLevel="0" max="9734" min="9734" style="1" width="10.57"/>
    <col collapsed="false" customWidth="true" hidden="false" outlineLevel="0" max="9985" min="9985" style="1" width="6.14"/>
    <col collapsed="false" customWidth="true" hidden="false" outlineLevel="0" max="9986" min="9986" style="1" width="39.42"/>
    <col collapsed="false" customWidth="true" hidden="false" outlineLevel="0" max="9987" min="9987" style="1" width="11.43"/>
    <col collapsed="false" customWidth="true" hidden="false" outlineLevel="0" max="9988" min="9988" style="1" width="9.57"/>
    <col collapsed="false" customWidth="true" hidden="false" outlineLevel="0" max="9990" min="9990" style="1" width="10.57"/>
    <col collapsed="false" customWidth="true" hidden="false" outlineLevel="0" max="10241" min="10241" style="1" width="6.14"/>
    <col collapsed="false" customWidth="true" hidden="false" outlineLevel="0" max="10242" min="10242" style="1" width="39.42"/>
    <col collapsed="false" customWidth="true" hidden="false" outlineLevel="0" max="10243" min="10243" style="1" width="11.43"/>
    <col collapsed="false" customWidth="true" hidden="false" outlineLevel="0" max="10244" min="10244" style="1" width="9.57"/>
    <col collapsed="false" customWidth="true" hidden="false" outlineLevel="0" max="10246" min="10246" style="1" width="10.57"/>
    <col collapsed="false" customWidth="true" hidden="false" outlineLevel="0" max="10497" min="10497" style="1" width="6.14"/>
    <col collapsed="false" customWidth="true" hidden="false" outlineLevel="0" max="10498" min="10498" style="1" width="39.42"/>
    <col collapsed="false" customWidth="true" hidden="false" outlineLevel="0" max="10499" min="10499" style="1" width="11.43"/>
    <col collapsed="false" customWidth="true" hidden="false" outlineLevel="0" max="10500" min="10500" style="1" width="9.57"/>
    <col collapsed="false" customWidth="true" hidden="false" outlineLevel="0" max="10502" min="10502" style="1" width="10.57"/>
    <col collapsed="false" customWidth="true" hidden="false" outlineLevel="0" max="10753" min="10753" style="1" width="6.14"/>
    <col collapsed="false" customWidth="true" hidden="false" outlineLevel="0" max="10754" min="10754" style="1" width="39.42"/>
    <col collapsed="false" customWidth="true" hidden="false" outlineLevel="0" max="10755" min="10755" style="1" width="11.43"/>
    <col collapsed="false" customWidth="true" hidden="false" outlineLevel="0" max="10756" min="10756" style="1" width="9.57"/>
    <col collapsed="false" customWidth="true" hidden="false" outlineLevel="0" max="10758" min="10758" style="1" width="10.57"/>
    <col collapsed="false" customWidth="true" hidden="false" outlineLevel="0" max="11009" min="11009" style="1" width="6.14"/>
    <col collapsed="false" customWidth="true" hidden="false" outlineLevel="0" max="11010" min="11010" style="1" width="39.42"/>
    <col collapsed="false" customWidth="true" hidden="false" outlineLevel="0" max="11011" min="11011" style="1" width="11.43"/>
    <col collapsed="false" customWidth="true" hidden="false" outlineLevel="0" max="11012" min="11012" style="1" width="9.57"/>
    <col collapsed="false" customWidth="true" hidden="false" outlineLevel="0" max="11014" min="11014" style="1" width="10.57"/>
    <col collapsed="false" customWidth="true" hidden="false" outlineLevel="0" max="11265" min="11265" style="1" width="6.14"/>
    <col collapsed="false" customWidth="true" hidden="false" outlineLevel="0" max="11266" min="11266" style="1" width="39.42"/>
    <col collapsed="false" customWidth="true" hidden="false" outlineLevel="0" max="11267" min="11267" style="1" width="11.43"/>
    <col collapsed="false" customWidth="true" hidden="false" outlineLevel="0" max="11268" min="11268" style="1" width="9.57"/>
    <col collapsed="false" customWidth="true" hidden="false" outlineLevel="0" max="11270" min="11270" style="1" width="10.57"/>
    <col collapsed="false" customWidth="true" hidden="false" outlineLevel="0" max="11521" min="11521" style="1" width="6.14"/>
    <col collapsed="false" customWidth="true" hidden="false" outlineLevel="0" max="11522" min="11522" style="1" width="39.42"/>
    <col collapsed="false" customWidth="true" hidden="false" outlineLevel="0" max="11523" min="11523" style="1" width="11.43"/>
    <col collapsed="false" customWidth="true" hidden="false" outlineLevel="0" max="11524" min="11524" style="1" width="9.57"/>
    <col collapsed="false" customWidth="true" hidden="false" outlineLevel="0" max="11526" min="11526" style="1" width="10.57"/>
    <col collapsed="false" customWidth="true" hidden="false" outlineLevel="0" max="11777" min="11777" style="1" width="6.14"/>
    <col collapsed="false" customWidth="true" hidden="false" outlineLevel="0" max="11778" min="11778" style="1" width="39.42"/>
    <col collapsed="false" customWidth="true" hidden="false" outlineLevel="0" max="11779" min="11779" style="1" width="11.43"/>
    <col collapsed="false" customWidth="true" hidden="false" outlineLevel="0" max="11780" min="11780" style="1" width="9.57"/>
    <col collapsed="false" customWidth="true" hidden="false" outlineLevel="0" max="11782" min="11782" style="1" width="10.57"/>
    <col collapsed="false" customWidth="true" hidden="false" outlineLevel="0" max="12033" min="12033" style="1" width="6.14"/>
    <col collapsed="false" customWidth="true" hidden="false" outlineLevel="0" max="12034" min="12034" style="1" width="39.42"/>
    <col collapsed="false" customWidth="true" hidden="false" outlineLevel="0" max="12035" min="12035" style="1" width="11.43"/>
    <col collapsed="false" customWidth="true" hidden="false" outlineLevel="0" max="12036" min="12036" style="1" width="9.57"/>
    <col collapsed="false" customWidth="true" hidden="false" outlineLevel="0" max="12038" min="12038" style="1" width="10.57"/>
    <col collapsed="false" customWidth="true" hidden="false" outlineLevel="0" max="12289" min="12289" style="1" width="6.14"/>
    <col collapsed="false" customWidth="true" hidden="false" outlineLevel="0" max="12290" min="12290" style="1" width="39.42"/>
    <col collapsed="false" customWidth="true" hidden="false" outlineLevel="0" max="12291" min="12291" style="1" width="11.43"/>
    <col collapsed="false" customWidth="true" hidden="false" outlineLevel="0" max="12292" min="12292" style="1" width="9.57"/>
    <col collapsed="false" customWidth="true" hidden="false" outlineLevel="0" max="12294" min="12294" style="1" width="10.57"/>
    <col collapsed="false" customWidth="true" hidden="false" outlineLevel="0" max="12545" min="12545" style="1" width="6.14"/>
    <col collapsed="false" customWidth="true" hidden="false" outlineLevel="0" max="12546" min="12546" style="1" width="39.42"/>
    <col collapsed="false" customWidth="true" hidden="false" outlineLevel="0" max="12547" min="12547" style="1" width="11.43"/>
    <col collapsed="false" customWidth="true" hidden="false" outlineLevel="0" max="12548" min="12548" style="1" width="9.57"/>
    <col collapsed="false" customWidth="true" hidden="false" outlineLevel="0" max="12550" min="12550" style="1" width="10.57"/>
    <col collapsed="false" customWidth="true" hidden="false" outlineLevel="0" max="12801" min="12801" style="1" width="6.14"/>
    <col collapsed="false" customWidth="true" hidden="false" outlineLevel="0" max="12802" min="12802" style="1" width="39.42"/>
    <col collapsed="false" customWidth="true" hidden="false" outlineLevel="0" max="12803" min="12803" style="1" width="11.43"/>
    <col collapsed="false" customWidth="true" hidden="false" outlineLevel="0" max="12804" min="12804" style="1" width="9.57"/>
    <col collapsed="false" customWidth="true" hidden="false" outlineLevel="0" max="12806" min="12806" style="1" width="10.57"/>
    <col collapsed="false" customWidth="true" hidden="false" outlineLevel="0" max="13057" min="13057" style="1" width="6.14"/>
    <col collapsed="false" customWidth="true" hidden="false" outlineLevel="0" max="13058" min="13058" style="1" width="39.42"/>
    <col collapsed="false" customWidth="true" hidden="false" outlineLevel="0" max="13059" min="13059" style="1" width="11.43"/>
    <col collapsed="false" customWidth="true" hidden="false" outlineLevel="0" max="13060" min="13060" style="1" width="9.57"/>
    <col collapsed="false" customWidth="true" hidden="false" outlineLevel="0" max="13062" min="13062" style="1" width="10.57"/>
    <col collapsed="false" customWidth="true" hidden="false" outlineLevel="0" max="13313" min="13313" style="1" width="6.14"/>
    <col collapsed="false" customWidth="true" hidden="false" outlineLevel="0" max="13314" min="13314" style="1" width="39.42"/>
    <col collapsed="false" customWidth="true" hidden="false" outlineLevel="0" max="13315" min="13315" style="1" width="11.43"/>
    <col collapsed="false" customWidth="true" hidden="false" outlineLevel="0" max="13316" min="13316" style="1" width="9.57"/>
    <col collapsed="false" customWidth="true" hidden="false" outlineLevel="0" max="13318" min="13318" style="1" width="10.57"/>
    <col collapsed="false" customWidth="true" hidden="false" outlineLevel="0" max="13569" min="13569" style="1" width="6.14"/>
    <col collapsed="false" customWidth="true" hidden="false" outlineLevel="0" max="13570" min="13570" style="1" width="39.42"/>
    <col collapsed="false" customWidth="true" hidden="false" outlineLevel="0" max="13571" min="13571" style="1" width="11.43"/>
    <col collapsed="false" customWidth="true" hidden="false" outlineLevel="0" max="13572" min="13572" style="1" width="9.57"/>
    <col collapsed="false" customWidth="true" hidden="false" outlineLevel="0" max="13574" min="13574" style="1" width="10.57"/>
    <col collapsed="false" customWidth="true" hidden="false" outlineLevel="0" max="13825" min="13825" style="1" width="6.14"/>
    <col collapsed="false" customWidth="true" hidden="false" outlineLevel="0" max="13826" min="13826" style="1" width="39.42"/>
    <col collapsed="false" customWidth="true" hidden="false" outlineLevel="0" max="13827" min="13827" style="1" width="11.43"/>
    <col collapsed="false" customWidth="true" hidden="false" outlineLevel="0" max="13828" min="13828" style="1" width="9.57"/>
    <col collapsed="false" customWidth="true" hidden="false" outlineLevel="0" max="13830" min="13830" style="1" width="10.57"/>
    <col collapsed="false" customWidth="true" hidden="false" outlineLevel="0" max="14081" min="14081" style="1" width="6.14"/>
    <col collapsed="false" customWidth="true" hidden="false" outlineLevel="0" max="14082" min="14082" style="1" width="39.42"/>
    <col collapsed="false" customWidth="true" hidden="false" outlineLevel="0" max="14083" min="14083" style="1" width="11.43"/>
    <col collapsed="false" customWidth="true" hidden="false" outlineLevel="0" max="14084" min="14084" style="1" width="9.57"/>
    <col collapsed="false" customWidth="true" hidden="false" outlineLevel="0" max="14086" min="14086" style="1" width="10.57"/>
    <col collapsed="false" customWidth="true" hidden="false" outlineLevel="0" max="14337" min="14337" style="1" width="6.14"/>
    <col collapsed="false" customWidth="true" hidden="false" outlineLevel="0" max="14338" min="14338" style="1" width="39.42"/>
    <col collapsed="false" customWidth="true" hidden="false" outlineLevel="0" max="14339" min="14339" style="1" width="11.43"/>
    <col collapsed="false" customWidth="true" hidden="false" outlineLevel="0" max="14340" min="14340" style="1" width="9.57"/>
    <col collapsed="false" customWidth="true" hidden="false" outlineLevel="0" max="14342" min="14342" style="1" width="10.57"/>
    <col collapsed="false" customWidth="true" hidden="false" outlineLevel="0" max="14593" min="14593" style="1" width="6.14"/>
    <col collapsed="false" customWidth="true" hidden="false" outlineLevel="0" max="14594" min="14594" style="1" width="39.42"/>
    <col collapsed="false" customWidth="true" hidden="false" outlineLevel="0" max="14595" min="14595" style="1" width="11.43"/>
    <col collapsed="false" customWidth="true" hidden="false" outlineLevel="0" max="14596" min="14596" style="1" width="9.57"/>
    <col collapsed="false" customWidth="true" hidden="false" outlineLevel="0" max="14598" min="14598" style="1" width="10.57"/>
    <col collapsed="false" customWidth="true" hidden="false" outlineLevel="0" max="14849" min="14849" style="1" width="6.14"/>
    <col collapsed="false" customWidth="true" hidden="false" outlineLevel="0" max="14850" min="14850" style="1" width="39.42"/>
    <col collapsed="false" customWidth="true" hidden="false" outlineLevel="0" max="14851" min="14851" style="1" width="11.43"/>
    <col collapsed="false" customWidth="true" hidden="false" outlineLevel="0" max="14852" min="14852" style="1" width="9.57"/>
    <col collapsed="false" customWidth="true" hidden="false" outlineLevel="0" max="14854" min="14854" style="1" width="10.57"/>
    <col collapsed="false" customWidth="true" hidden="false" outlineLevel="0" max="15105" min="15105" style="1" width="6.14"/>
    <col collapsed="false" customWidth="true" hidden="false" outlineLevel="0" max="15106" min="15106" style="1" width="39.42"/>
    <col collapsed="false" customWidth="true" hidden="false" outlineLevel="0" max="15107" min="15107" style="1" width="11.43"/>
    <col collapsed="false" customWidth="true" hidden="false" outlineLevel="0" max="15108" min="15108" style="1" width="9.57"/>
    <col collapsed="false" customWidth="true" hidden="false" outlineLevel="0" max="15110" min="15110" style="1" width="10.57"/>
    <col collapsed="false" customWidth="true" hidden="false" outlineLevel="0" max="15361" min="15361" style="1" width="6.14"/>
    <col collapsed="false" customWidth="true" hidden="false" outlineLevel="0" max="15362" min="15362" style="1" width="39.42"/>
    <col collapsed="false" customWidth="true" hidden="false" outlineLevel="0" max="15363" min="15363" style="1" width="11.43"/>
    <col collapsed="false" customWidth="true" hidden="false" outlineLevel="0" max="15364" min="15364" style="1" width="9.57"/>
    <col collapsed="false" customWidth="true" hidden="false" outlineLevel="0" max="15366" min="15366" style="1" width="10.57"/>
    <col collapsed="false" customWidth="true" hidden="false" outlineLevel="0" max="15617" min="15617" style="1" width="6.14"/>
    <col collapsed="false" customWidth="true" hidden="false" outlineLevel="0" max="15618" min="15618" style="1" width="39.42"/>
    <col collapsed="false" customWidth="true" hidden="false" outlineLevel="0" max="15619" min="15619" style="1" width="11.43"/>
    <col collapsed="false" customWidth="true" hidden="false" outlineLevel="0" max="15620" min="15620" style="1" width="9.57"/>
    <col collapsed="false" customWidth="true" hidden="false" outlineLevel="0" max="15622" min="15622" style="1" width="10.57"/>
    <col collapsed="false" customWidth="true" hidden="false" outlineLevel="0" max="15873" min="15873" style="1" width="6.14"/>
    <col collapsed="false" customWidth="true" hidden="false" outlineLevel="0" max="15874" min="15874" style="1" width="39.42"/>
    <col collapsed="false" customWidth="true" hidden="false" outlineLevel="0" max="15875" min="15875" style="1" width="11.43"/>
    <col collapsed="false" customWidth="true" hidden="false" outlineLevel="0" max="15876" min="15876" style="1" width="9.57"/>
    <col collapsed="false" customWidth="true" hidden="false" outlineLevel="0" max="15878" min="15878" style="1" width="10.57"/>
    <col collapsed="false" customWidth="true" hidden="false" outlineLevel="0" max="16129" min="16129" style="1" width="6.14"/>
    <col collapsed="false" customWidth="true" hidden="false" outlineLevel="0" max="16130" min="16130" style="1" width="39.42"/>
    <col collapsed="false" customWidth="true" hidden="false" outlineLevel="0" max="16131" min="16131" style="1" width="11.43"/>
    <col collapsed="false" customWidth="true" hidden="false" outlineLevel="0" max="16132" min="16132" style="1" width="9.57"/>
    <col collapsed="false" customWidth="true" hidden="false" outlineLevel="0" max="16134" min="16134" style="1" width="10.57"/>
  </cols>
  <sheetData>
    <row r="1" customFormat="false" ht="15" hidden="false" customHeight="false" outlineLevel="0" collapsed="false">
      <c r="A1" s="78" t="n">
        <v>5</v>
      </c>
      <c r="B1" s="78"/>
      <c r="C1" s="78"/>
      <c r="D1" s="78"/>
      <c r="E1" s="78"/>
      <c r="F1" s="78"/>
    </row>
    <row r="3" customFormat="false" ht="50.25" hidden="false" customHeight="true" outlineLevel="0" collapsed="false">
      <c r="A3" s="5" t="s">
        <v>146</v>
      </c>
      <c r="B3" s="5"/>
      <c r="C3" s="5"/>
      <c r="D3" s="5"/>
      <c r="E3" s="5"/>
      <c r="F3" s="5"/>
    </row>
    <row r="4" customFormat="false" ht="15" hidden="false" customHeight="false" outlineLevel="0" collapsed="false">
      <c r="A4" s="2"/>
      <c r="B4" s="2"/>
      <c r="C4" s="2"/>
      <c r="D4" s="2"/>
      <c r="E4" s="2"/>
      <c r="F4" s="2"/>
    </row>
    <row r="5" customFormat="false" ht="25.5" hidden="false" customHeight="true" outlineLevel="0" collapsed="false">
      <c r="A5" s="6" t="s">
        <v>4</v>
      </c>
      <c r="B5" s="68" t="s">
        <v>5</v>
      </c>
      <c r="C5" s="8" t="s">
        <v>6</v>
      </c>
      <c r="D5" s="8"/>
      <c r="E5" s="9"/>
      <c r="F5" s="9"/>
    </row>
    <row r="6" customFormat="false" ht="25.35" hidden="false" customHeight="false" outlineLevel="0" collapsed="false">
      <c r="A6" s="6"/>
      <c r="B6" s="68"/>
      <c r="C6" s="10" t="s">
        <v>7</v>
      </c>
      <c r="D6" s="10" t="s">
        <v>8</v>
      </c>
      <c r="E6" s="11"/>
      <c r="F6" s="11"/>
    </row>
    <row r="7" customFormat="false" ht="15" hidden="false" customHeight="false" outlineLevel="0" collapsed="false">
      <c r="A7" s="12" t="s">
        <v>9</v>
      </c>
      <c r="B7" s="13" t="n">
        <v>2</v>
      </c>
      <c r="C7" s="13" t="n">
        <v>3</v>
      </c>
      <c r="D7" s="7" t="n">
        <v>4</v>
      </c>
      <c r="E7" s="14"/>
      <c r="F7" s="14"/>
    </row>
    <row r="8" customFormat="false" ht="15" hidden="false" customHeight="false" outlineLevel="0" collapsed="false">
      <c r="A8" s="15"/>
      <c r="B8" s="16" t="s">
        <v>10</v>
      </c>
      <c r="C8" s="17"/>
      <c r="D8" s="17"/>
      <c r="E8" s="14"/>
      <c r="F8" s="14"/>
    </row>
    <row r="9" customFormat="false" ht="15" hidden="false" customHeight="false" outlineLevel="0" collapsed="false">
      <c r="A9" s="18" t="s">
        <v>9</v>
      </c>
      <c r="B9" s="19" t="s">
        <v>11</v>
      </c>
      <c r="C9" s="20" t="n">
        <f aca="false">C10+C16+C17+C20</f>
        <v>149189.649</v>
      </c>
      <c r="D9" s="79" t="n">
        <f aca="false">C9/C94*1000</f>
        <v>2303.94135660908</v>
      </c>
      <c r="E9" s="22"/>
      <c r="F9" s="23"/>
    </row>
    <row r="10" customFormat="false" ht="15" hidden="false" customHeight="false" outlineLevel="0" collapsed="false">
      <c r="A10" s="24" t="s">
        <v>12</v>
      </c>
      <c r="B10" s="25" t="s">
        <v>13</v>
      </c>
      <c r="C10" s="26" t="n">
        <f aca="false">C11+C12+C13+C14+C15</f>
        <v>107426.214</v>
      </c>
      <c r="D10" s="27" t="n">
        <f aca="false">C10/C94*1000</f>
        <v>1658.98706027881</v>
      </c>
      <c r="E10" s="28"/>
      <c r="F10" s="23"/>
    </row>
    <row r="11" customFormat="false" ht="15" hidden="false" customHeight="false" outlineLevel="0" collapsed="false">
      <c r="A11" s="29" t="s">
        <v>14</v>
      </c>
      <c r="B11" s="30" t="s">
        <v>15</v>
      </c>
      <c r="C11" s="26" t="n">
        <v>79343.229</v>
      </c>
      <c r="D11" s="27" t="n">
        <f aca="false">C11/C94*1000</f>
        <v>1225.30046746075</v>
      </c>
      <c r="E11" s="28"/>
      <c r="F11" s="23"/>
    </row>
    <row r="12" customFormat="false" ht="15" hidden="false" customHeight="false" outlineLevel="0" collapsed="false">
      <c r="A12" s="29" t="s">
        <v>16</v>
      </c>
      <c r="B12" s="30" t="s">
        <v>17</v>
      </c>
      <c r="C12" s="26" t="n">
        <v>21726.426</v>
      </c>
      <c r="D12" s="27" t="n">
        <f aca="false">C12/C94*1000</f>
        <v>335.522013277924</v>
      </c>
      <c r="E12" s="28"/>
      <c r="F12" s="23"/>
    </row>
    <row r="13" customFormat="false" ht="15" hidden="false" customHeight="false" outlineLevel="0" collapsed="false">
      <c r="A13" s="24" t="s">
        <v>18</v>
      </c>
      <c r="B13" s="30" t="s">
        <v>19</v>
      </c>
      <c r="C13" s="26" t="n">
        <v>0</v>
      </c>
      <c r="D13" s="27" t="n">
        <v>0</v>
      </c>
      <c r="E13" s="28"/>
      <c r="F13" s="23"/>
    </row>
    <row r="14" customFormat="false" ht="15" hidden="false" customHeight="false" outlineLevel="0" collapsed="false">
      <c r="A14" s="24" t="s">
        <v>20</v>
      </c>
      <c r="B14" s="31" t="s">
        <v>21</v>
      </c>
      <c r="C14" s="26" t="n">
        <v>5043.356</v>
      </c>
      <c r="D14" s="27" t="n">
        <f aca="false">C14/C94*1000</f>
        <v>77.8847362560826</v>
      </c>
      <c r="E14" s="28"/>
      <c r="F14" s="23"/>
    </row>
    <row r="15" customFormat="false" ht="15" hidden="false" customHeight="false" outlineLevel="0" collapsed="false">
      <c r="A15" s="24" t="s">
        <v>22</v>
      </c>
      <c r="B15" s="31" t="s">
        <v>23</v>
      </c>
      <c r="C15" s="26" t="n">
        <v>1313.203</v>
      </c>
      <c r="D15" s="27" t="n">
        <f aca="false">C15/C94*1000</f>
        <v>20.2798432840546</v>
      </c>
      <c r="E15" s="28"/>
      <c r="F15" s="23"/>
    </row>
    <row r="16" customFormat="false" ht="15" hidden="false" customHeight="false" outlineLevel="0" collapsed="false">
      <c r="A16" s="24" t="s">
        <v>24</v>
      </c>
      <c r="B16" s="32" t="s">
        <v>25</v>
      </c>
      <c r="C16" s="26" t="n">
        <v>23016.267</v>
      </c>
      <c r="D16" s="27" t="n">
        <f aca="false">C16/C94*1000</f>
        <v>355.441076317947</v>
      </c>
      <c r="E16" s="28"/>
      <c r="F16" s="23"/>
    </row>
    <row r="17" customFormat="false" ht="15" hidden="false" customHeight="false" outlineLevel="0" collapsed="false">
      <c r="A17" s="24" t="s">
        <v>26</v>
      </c>
      <c r="B17" s="25" t="s">
        <v>27</v>
      </c>
      <c r="C17" s="26" t="n">
        <f aca="false">C18+C19</f>
        <v>3949.119</v>
      </c>
      <c r="D17" s="27" t="n">
        <f aca="false">C17/C94*1000</f>
        <v>60.986393139585</v>
      </c>
      <c r="E17" s="28"/>
      <c r="F17" s="23"/>
    </row>
    <row r="18" customFormat="false" ht="15" hidden="false" customHeight="false" outlineLevel="0" collapsed="false">
      <c r="A18" s="29" t="s">
        <v>28</v>
      </c>
      <c r="B18" s="30" t="s">
        <v>29</v>
      </c>
      <c r="C18" s="26" t="n">
        <v>3135.293</v>
      </c>
      <c r="D18" s="27" t="n">
        <f aca="false">C18/C94*1000</f>
        <v>48.418447634976</v>
      </c>
      <c r="E18" s="28"/>
      <c r="F18" s="23"/>
    </row>
    <row r="19" customFormat="false" ht="15" hidden="false" customHeight="false" outlineLevel="0" collapsed="false">
      <c r="A19" s="29" t="s">
        <v>30</v>
      </c>
      <c r="B19" s="30" t="s">
        <v>31</v>
      </c>
      <c r="C19" s="26" t="n">
        <v>813.826</v>
      </c>
      <c r="D19" s="27" t="n">
        <f aca="false">C19/C94*1000</f>
        <v>12.567945504609</v>
      </c>
      <c r="E19" s="28"/>
      <c r="F19" s="23"/>
    </row>
    <row r="20" customFormat="false" ht="15" hidden="false" customHeight="false" outlineLevel="0" collapsed="false">
      <c r="A20" s="24" t="s">
        <v>32</v>
      </c>
      <c r="B20" s="25" t="s">
        <v>33</v>
      </c>
      <c r="C20" s="26" t="n">
        <f aca="false">C21+C22</f>
        <v>14798.049</v>
      </c>
      <c r="D20" s="27" t="n">
        <f aca="false">C20/C94*1000</f>
        <v>228.526826872739</v>
      </c>
      <c r="E20" s="28"/>
      <c r="F20" s="23"/>
    </row>
    <row r="21" customFormat="false" ht="15" hidden="false" customHeight="false" outlineLevel="0" collapsed="false">
      <c r="A21" s="29" t="s">
        <v>34</v>
      </c>
      <c r="B21" s="31" t="s">
        <v>35</v>
      </c>
      <c r="C21" s="26" t="n">
        <v>11360.715</v>
      </c>
      <c r="D21" s="27" t="n">
        <f aca="false">C21/C94*1000</f>
        <v>175.443948722938</v>
      </c>
      <c r="E21" s="28"/>
      <c r="F21" s="23"/>
    </row>
    <row r="22" customFormat="false" ht="15" hidden="false" customHeight="false" outlineLevel="0" collapsed="false">
      <c r="A22" s="29" t="s">
        <v>36</v>
      </c>
      <c r="B22" s="30" t="s">
        <v>37</v>
      </c>
      <c r="C22" s="26" t="n">
        <v>3437.334</v>
      </c>
      <c r="D22" s="27" t="n">
        <f aca="false">C22/C94*1000</f>
        <v>53.0828781498006</v>
      </c>
      <c r="E22" s="28"/>
      <c r="F22" s="23"/>
    </row>
    <row r="23" customFormat="false" ht="15" hidden="false" customHeight="false" outlineLevel="0" collapsed="false">
      <c r="A23" s="33" t="s">
        <v>38</v>
      </c>
      <c r="B23" s="25" t="s">
        <v>39</v>
      </c>
      <c r="C23" s="80" t="n">
        <f aca="false">C24+C25</f>
        <v>7177.507</v>
      </c>
      <c r="D23" s="27" t="n">
        <f aca="false">C23/C94*1000</f>
        <v>110.842510358417</v>
      </c>
      <c r="E23" s="22"/>
      <c r="F23" s="23"/>
    </row>
    <row r="24" customFormat="false" ht="15" hidden="false" customHeight="false" outlineLevel="0" collapsed="false">
      <c r="A24" s="29" t="s">
        <v>40</v>
      </c>
      <c r="B24" s="31" t="s">
        <v>35</v>
      </c>
      <c r="C24" s="26" t="n">
        <v>5324.474</v>
      </c>
      <c r="D24" s="27" t="n">
        <f aca="false">C24/C94*1000</f>
        <v>82.226052095543</v>
      </c>
      <c r="E24" s="28"/>
      <c r="F24" s="23"/>
    </row>
    <row r="25" customFormat="false" ht="15" hidden="false" customHeight="false" outlineLevel="0" collapsed="false">
      <c r="A25" s="29" t="s">
        <v>41</v>
      </c>
      <c r="B25" s="30" t="s">
        <v>37</v>
      </c>
      <c r="C25" s="26" t="n">
        <v>1853.033</v>
      </c>
      <c r="D25" s="27" t="n">
        <f aca="false">C25/C94*1000</f>
        <v>28.6164582628745</v>
      </c>
      <c r="E25" s="28"/>
      <c r="F25" s="23"/>
    </row>
    <row r="26" customFormat="false" ht="19.5" hidden="false" customHeight="true" outlineLevel="0" collapsed="false">
      <c r="A26" s="35" t="s">
        <v>42</v>
      </c>
      <c r="B26" s="36" t="s">
        <v>43</v>
      </c>
      <c r="C26" s="34" t="n">
        <f aca="false">C9+C23</f>
        <v>156367.156</v>
      </c>
      <c r="D26" s="54" t="n">
        <f aca="false">C26/C94*1000</f>
        <v>2414.7838669675</v>
      </c>
      <c r="E26" s="23"/>
      <c r="F26" s="74"/>
    </row>
    <row r="27" customFormat="false" ht="15" hidden="false" customHeight="false" outlineLevel="0" collapsed="false">
      <c r="A27" s="33" t="s">
        <v>44</v>
      </c>
      <c r="B27" s="25" t="s">
        <v>45</v>
      </c>
      <c r="C27" s="26" t="n">
        <v>0</v>
      </c>
      <c r="D27" s="27" t="n">
        <v>0</v>
      </c>
      <c r="E27" s="23"/>
      <c r="F27" s="23"/>
    </row>
    <row r="28" customFormat="false" ht="15" hidden="false" customHeight="false" outlineLevel="0" collapsed="false">
      <c r="A28" s="33" t="s">
        <v>46</v>
      </c>
      <c r="B28" s="25" t="s">
        <v>47</v>
      </c>
      <c r="C28" s="80" t="n">
        <f aca="false">C29+C30+C31</f>
        <v>7627.666</v>
      </c>
      <c r="D28" s="27" t="n">
        <f aca="false">C28/C94*1000+0.003</f>
        <v>117.797332714068</v>
      </c>
      <c r="E28" s="23"/>
      <c r="F28" s="23"/>
    </row>
    <row r="29" customFormat="false" ht="15" hidden="false" customHeight="false" outlineLevel="0" collapsed="false">
      <c r="A29" s="24" t="s">
        <v>48</v>
      </c>
      <c r="B29" s="30" t="s">
        <v>49</v>
      </c>
      <c r="C29" s="26" t="n">
        <v>1372.98</v>
      </c>
      <c r="D29" s="27" t="n">
        <f aca="false">C29/C94*1000+0.003</f>
        <v>21.2059817416967</v>
      </c>
      <c r="E29" s="23"/>
      <c r="F29" s="23"/>
    </row>
    <row r="30" customFormat="false" ht="15" hidden="false" customHeight="false" outlineLevel="0" collapsed="false">
      <c r="A30" s="24" t="s">
        <v>50</v>
      </c>
      <c r="B30" s="31" t="s">
        <v>51</v>
      </c>
      <c r="C30" s="26" t="n">
        <v>0</v>
      </c>
      <c r="D30" s="27" t="n">
        <f aca="false">C30/C94*1000</f>
        <v>0</v>
      </c>
      <c r="E30" s="23"/>
      <c r="F30" s="23"/>
    </row>
    <row r="31" customFormat="false" ht="15" hidden="false" customHeight="false" outlineLevel="0" collapsed="false">
      <c r="A31" s="24" t="s">
        <v>52</v>
      </c>
      <c r="B31" s="32" t="s">
        <v>53</v>
      </c>
      <c r="C31" s="26" t="n">
        <v>6254.686</v>
      </c>
      <c r="D31" s="27" t="n">
        <f aca="false">C31/C94*1000</f>
        <v>96.5913509723709</v>
      </c>
      <c r="E31" s="23"/>
      <c r="F31" s="23"/>
    </row>
    <row r="32" customFormat="false" ht="15" hidden="false" customHeight="false" outlineLevel="0" collapsed="false">
      <c r="A32" s="38" t="s">
        <v>54</v>
      </c>
      <c r="B32" s="36" t="s">
        <v>55</v>
      </c>
      <c r="C32" s="34" t="n">
        <f aca="false">C26+C27+C28</f>
        <v>163994.822</v>
      </c>
      <c r="D32" s="42" t="n">
        <f aca="false">C32/C94*1000</f>
        <v>2532.57819968157</v>
      </c>
      <c r="E32" s="23"/>
      <c r="F32" s="23"/>
    </row>
    <row r="33" customFormat="false" ht="15" hidden="false" customHeight="false" outlineLevel="0" collapsed="false">
      <c r="A33" s="38" t="s">
        <v>56</v>
      </c>
      <c r="B33" s="36" t="s">
        <v>57</v>
      </c>
      <c r="C33" s="39" t="s">
        <v>58</v>
      </c>
      <c r="D33" s="40" t="n">
        <f aca="false">C32/C94*1000</f>
        <v>2532.57819968157</v>
      </c>
      <c r="E33" s="14"/>
      <c r="F33" s="23"/>
    </row>
    <row r="34" customFormat="false" ht="15" hidden="false" customHeight="false" outlineLevel="0" collapsed="false">
      <c r="A34" s="38"/>
      <c r="B34" s="41" t="s">
        <v>59</v>
      </c>
      <c r="C34" s="39"/>
      <c r="D34" s="40"/>
      <c r="E34" s="14"/>
      <c r="F34" s="23"/>
    </row>
    <row r="35" customFormat="false" ht="15" hidden="false" customHeight="false" outlineLevel="0" collapsed="false">
      <c r="A35" s="18" t="s">
        <v>60</v>
      </c>
      <c r="B35" s="19" t="s">
        <v>11</v>
      </c>
      <c r="C35" s="39" t="n">
        <f aca="false">C36+C41+C42+C45</f>
        <v>9337.626</v>
      </c>
      <c r="D35" s="42" t="n">
        <f aca="false">C35/C98*1000</f>
        <v>1041.56452872281</v>
      </c>
      <c r="E35" s="14"/>
      <c r="F35" s="23"/>
    </row>
    <row r="36" customFormat="false" ht="15" hidden="false" customHeight="false" outlineLevel="0" collapsed="false">
      <c r="A36" s="24" t="s">
        <v>61</v>
      </c>
      <c r="B36" s="25" t="s">
        <v>13</v>
      </c>
      <c r="C36" s="39" t="n">
        <f aca="false">C37+C38+C39+C40</f>
        <v>6834.001</v>
      </c>
      <c r="D36" s="42" t="n">
        <f aca="false">C36/C98*1000</f>
        <v>762.297936419409</v>
      </c>
      <c r="E36" s="14"/>
      <c r="F36" s="23"/>
    </row>
    <row r="37" customFormat="false" ht="15" hidden="false" customHeight="false" outlineLevel="0" collapsed="false">
      <c r="A37" s="24" t="s">
        <v>62</v>
      </c>
      <c r="B37" s="30" t="s">
        <v>17</v>
      </c>
      <c r="C37" s="39" t="n">
        <v>826.685</v>
      </c>
      <c r="D37" s="42" t="n">
        <f aca="false">C37/C98*1000</f>
        <v>92.2124930284439</v>
      </c>
      <c r="E37" s="14"/>
      <c r="F37" s="23"/>
    </row>
    <row r="38" customFormat="false" ht="17.25" hidden="false" customHeight="true" outlineLevel="0" collapsed="false">
      <c r="A38" s="24" t="s">
        <v>63</v>
      </c>
      <c r="B38" s="31" t="s">
        <v>21</v>
      </c>
      <c r="C38" s="39" t="n">
        <v>0.776</v>
      </c>
      <c r="D38" s="42" t="n">
        <f aca="false">C38/C98*1000</f>
        <v>0.0865588399330731</v>
      </c>
      <c r="E38" s="14"/>
      <c r="F38" s="23"/>
    </row>
    <row r="39" customFormat="false" ht="15" hidden="false" customHeight="false" outlineLevel="0" collapsed="false">
      <c r="A39" s="24" t="s">
        <v>64</v>
      </c>
      <c r="B39" s="32" t="s">
        <v>65</v>
      </c>
      <c r="C39" s="39" t="n">
        <v>4738.067</v>
      </c>
      <c r="D39" s="42" t="n">
        <f aca="false">C39/C98*1000</f>
        <v>528.507194645845</v>
      </c>
      <c r="E39" s="14"/>
      <c r="F39" s="23"/>
    </row>
    <row r="40" customFormat="false" ht="15" hidden="false" customHeight="false" outlineLevel="0" collapsed="false">
      <c r="A40" s="24" t="s">
        <v>66</v>
      </c>
      <c r="B40" s="31" t="s">
        <v>23</v>
      </c>
      <c r="C40" s="39" t="n">
        <v>1268.473</v>
      </c>
      <c r="D40" s="42" t="n">
        <f aca="false">C40/C98*1000</f>
        <v>141.491689905187</v>
      </c>
      <c r="E40" s="14"/>
      <c r="F40" s="23"/>
    </row>
    <row r="41" customFormat="false" ht="15" hidden="false" customHeight="false" outlineLevel="0" collapsed="false">
      <c r="A41" s="24" t="s">
        <v>67</v>
      </c>
      <c r="B41" s="32" t="s">
        <v>25</v>
      </c>
      <c r="C41" s="39" t="n">
        <v>1802.533</v>
      </c>
      <c r="D41" s="42" t="n">
        <f aca="false">C41/C98*1000</f>
        <v>201.063357501394</v>
      </c>
      <c r="E41" s="14"/>
      <c r="F41" s="23"/>
    </row>
    <row r="42" customFormat="false" ht="15" hidden="false" customHeight="false" outlineLevel="0" collapsed="false">
      <c r="A42" s="24" t="s">
        <v>68</v>
      </c>
      <c r="B42" s="25" t="s">
        <v>27</v>
      </c>
      <c r="C42" s="39" t="n">
        <f aca="false">C43+C44</f>
        <v>201.987</v>
      </c>
      <c r="D42" s="42" t="n">
        <f aca="false">C42/C98*1000</f>
        <v>22.5306190741774</v>
      </c>
      <c r="E42" s="14"/>
      <c r="F42" s="23"/>
    </row>
    <row r="43" customFormat="false" ht="15" hidden="false" customHeight="false" outlineLevel="0" collapsed="false">
      <c r="A43" s="24" t="s">
        <v>69</v>
      </c>
      <c r="B43" s="30" t="s">
        <v>29</v>
      </c>
      <c r="C43" s="39" t="n">
        <v>201.987</v>
      </c>
      <c r="D43" s="42" t="n">
        <f aca="false">C43/C98*1000</f>
        <v>22.5306190741774</v>
      </c>
      <c r="E43" s="14"/>
      <c r="F43" s="23"/>
    </row>
    <row r="44" customFormat="false" ht="15" hidden="false" customHeight="false" outlineLevel="0" collapsed="false">
      <c r="A44" s="24" t="s">
        <v>70</v>
      </c>
      <c r="B44" s="30" t="s">
        <v>31</v>
      </c>
      <c r="C44" s="39" t="n">
        <v>0</v>
      </c>
      <c r="D44" s="42" t="n">
        <f aca="false">C44/C98*1000</f>
        <v>0</v>
      </c>
      <c r="E44" s="14"/>
      <c r="F44" s="23"/>
    </row>
    <row r="45" customFormat="false" ht="15" hidden="false" customHeight="false" outlineLevel="0" collapsed="false">
      <c r="A45" s="24" t="s">
        <v>71</v>
      </c>
      <c r="B45" s="25" t="s">
        <v>33</v>
      </c>
      <c r="C45" s="39" t="n">
        <f aca="false">C46+C47</f>
        <v>499.105</v>
      </c>
      <c r="D45" s="42" t="n">
        <f aca="false">C45/C98*1000</f>
        <v>55.6726157278305</v>
      </c>
      <c r="E45" s="14"/>
      <c r="F45" s="23"/>
    </row>
    <row r="46" customFormat="false" ht="15" hidden="false" customHeight="false" outlineLevel="0" collapsed="false">
      <c r="A46" s="24" t="s">
        <v>72</v>
      </c>
      <c r="B46" s="31" t="s">
        <v>35</v>
      </c>
      <c r="C46" s="39" t="n">
        <v>313.903</v>
      </c>
      <c r="D46" s="42" t="n">
        <f aca="false">C46/C98*1000</f>
        <v>35.0142777467931</v>
      </c>
      <c r="E46" s="14"/>
      <c r="F46" s="23"/>
    </row>
    <row r="47" customFormat="false" ht="15" hidden="false" customHeight="false" outlineLevel="0" collapsed="false">
      <c r="A47" s="24" t="s">
        <v>73</v>
      </c>
      <c r="B47" s="30" t="s">
        <v>37</v>
      </c>
      <c r="C47" s="52" t="n">
        <v>185.202</v>
      </c>
      <c r="D47" s="42" t="n">
        <f aca="false">C47/C98*1000</f>
        <v>20.6583379810374</v>
      </c>
      <c r="E47" s="14"/>
      <c r="F47" s="23"/>
    </row>
    <row r="48" customFormat="false" ht="15" hidden="false" customHeight="false" outlineLevel="0" collapsed="false">
      <c r="A48" s="48" t="s">
        <v>54</v>
      </c>
      <c r="B48" s="48"/>
      <c r="C48" s="48"/>
      <c r="D48" s="48"/>
      <c r="E48" s="48"/>
      <c r="F48" s="48"/>
      <c r="G48" s="66"/>
    </row>
    <row r="49" customFormat="false" ht="15" hidden="false" customHeight="false" outlineLevel="0" collapsed="false">
      <c r="A49" s="81" t="s">
        <v>9</v>
      </c>
      <c r="B49" s="39" t="n">
        <v>2</v>
      </c>
      <c r="C49" s="82" t="n">
        <v>3</v>
      </c>
      <c r="D49" s="83" t="n">
        <v>4</v>
      </c>
      <c r="E49" s="14"/>
      <c r="F49" s="23"/>
    </row>
    <row r="50" customFormat="false" ht="15" hidden="false" customHeight="false" outlineLevel="0" collapsed="false">
      <c r="A50" s="33" t="s">
        <v>74</v>
      </c>
      <c r="B50" s="25" t="s">
        <v>39</v>
      </c>
      <c r="C50" s="52" t="n">
        <f aca="false">C51+C52</f>
        <v>198.318</v>
      </c>
      <c r="D50" s="42" t="n">
        <f aca="false">C50/C98*1000</f>
        <v>22.1213608477412</v>
      </c>
      <c r="E50" s="14"/>
      <c r="F50" s="23"/>
    </row>
    <row r="51" customFormat="false" ht="26.25" hidden="false" customHeight="true" outlineLevel="0" collapsed="false">
      <c r="A51" s="24" t="s">
        <v>75</v>
      </c>
      <c r="B51" s="31" t="s">
        <v>35</v>
      </c>
      <c r="C51" s="39" t="n">
        <v>147.118</v>
      </c>
      <c r="D51" s="42" t="n">
        <f aca="false">C51/C98*1000</f>
        <v>16.4102621305075</v>
      </c>
      <c r="E51" s="14"/>
      <c r="F51" s="23"/>
    </row>
    <row r="52" customFormat="false" ht="15" hidden="false" customHeight="false" outlineLevel="0" collapsed="false">
      <c r="A52" s="24" t="s">
        <v>76</v>
      </c>
      <c r="B52" s="30" t="s">
        <v>37</v>
      </c>
      <c r="C52" s="52" t="n">
        <v>51.2</v>
      </c>
      <c r="D52" s="42" t="n">
        <f aca="false">C52/C98*1000</f>
        <v>5.71109871723369</v>
      </c>
      <c r="E52" s="14"/>
      <c r="F52" s="23"/>
    </row>
    <row r="53" customFormat="false" ht="15" hidden="false" customHeight="false" outlineLevel="0" collapsed="false">
      <c r="A53" s="35" t="s">
        <v>77</v>
      </c>
      <c r="B53" s="36" t="s">
        <v>78</v>
      </c>
      <c r="C53" s="52" t="n">
        <f aca="false">C35+C50</f>
        <v>9535.944</v>
      </c>
      <c r="D53" s="54" t="n">
        <f aca="false">C53/C98*1000</f>
        <v>1063.68588957055</v>
      </c>
      <c r="E53" s="14"/>
      <c r="F53" s="23"/>
    </row>
    <row r="54" customFormat="false" ht="15" hidden="false" customHeight="false" outlineLevel="0" collapsed="false">
      <c r="A54" s="33" t="s">
        <v>79</v>
      </c>
      <c r="B54" s="25" t="s">
        <v>45</v>
      </c>
      <c r="C54" s="39" t="n">
        <v>0</v>
      </c>
      <c r="D54" s="42" t="n">
        <v>0</v>
      </c>
      <c r="E54" s="14"/>
      <c r="F54" s="23"/>
    </row>
    <row r="55" customFormat="false" ht="15" hidden="false" customHeight="false" outlineLevel="0" collapsed="false">
      <c r="A55" s="33" t="s">
        <v>80</v>
      </c>
      <c r="B55" s="25" t="s">
        <v>47</v>
      </c>
      <c r="C55" s="52" t="n">
        <f aca="false">C56+C58</f>
        <v>234.042</v>
      </c>
      <c r="D55" s="42" t="n">
        <f aca="false">C55/C98*1000</f>
        <v>26.1061907417736</v>
      </c>
      <c r="E55" s="14"/>
      <c r="F55" s="23"/>
    </row>
    <row r="56" customFormat="false" ht="15" hidden="false" customHeight="false" outlineLevel="0" collapsed="false">
      <c r="A56" s="24" t="s">
        <v>81</v>
      </c>
      <c r="B56" s="30" t="s">
        <v>49</v>
      </c>
      <c r="C56" s="39" t="n">
        <v>42.127</v>
      </c>
      <c r="D56" s="42" t="n">
        <f aca="false">C56/C98*1000</f>
        <v>4.69905186837702</v>
      </c>
      <c r="E56" s="14"/>
      <c r="F56" s="23"/>
    </row>
    <row r="57" customFormat="false" ht="14.25" hidden="false" customHeight="true" outlineLevel="0" collapsed="false">
      <c r="A57" s="24" t="s">
        <v>82</v>
      </c>
      <c r="B57" s="31" t="s">
        <v>51</v>
      </c>
      <c r="C57" s="39" t="n">
        <v>0</v>
      </c>
      <c r="D57" s="42" t="n">
        <v>0</v>
      </c>
      <c r="E57" s="14"/>
      <c r="F57" s="23"/>
    </row>
    <row r="58" customFormat="false" ht="15" hidden="false" customHeight="false" outlineLevel="0" collapsed="false">
      <c r="A58" s="24" t="s">
        <v>83</v>
      </c>
      <c r="B58" s="32" t="s">
        <v>53</v>
      </c>
      <c r="C58" s="39" t="n">
        <v>191.915</v>
      </c>
      <c r="D58" s="42" t="n">
        <f aca="false">C58/C98*1000</f>
        <v>21.4071388733965</v>
      </c>
      <c r="E58" s="14"/>
      <c r="F58" s="23"/>
    </row>
    <row r="59" customFormat="false" ht="15" hidden="false" customHeight="false" outlineLevel="0" collapsed="false">
      <c r="A59" s="38" t="s">
        <v>84</v>
      </c>
      <c r="B59" s="36" t="s">
        <v>85</v>
      </c>
      <c r="C59" s="84" t="n">
        <f aca="false">C53+C55</f>
        <v>9769.986</v>
      </c>
      <c r="D59" s="42" t="n">
        <f aca="false">C59/C98*1000+0.003</f>
        <v>1089.79508031233</v>
      </c>
      <c r="E59" s="14"/>
      <c r="F59" s="23"/>
    </row>
    <row r="60" customFormat="false" ht="24" hidden="false" customHeight="true" outlineLevel="0" collapsed="false">
      <c r="A60" s="38" t="s">
        <v>86</v>
      </c>
      <c r="B60" s="36" t="s">
        <v>87</v>
      </c>
      <c r="C60" s="85"/>
      <c r="D60" s="40" t="n">
        <f aca="false">C59/C98*1000+0.003</f>
        <v>1089.79508031233</v>
      </c>
      <c r="E60" s="14"/>
      <c r="F60" s="23"/>
    </row>
    <row r="61" customFormat="false" ht="15" hidden="false" customHeight="false" outlineLevel="0" collapsed="false">
      <c r="A61" s="38"/>
      <c r="B61" s="36" t="s">
        <v>88</v>
      </c>
      <c r="C61" s="39"/>
      <c r="D61" s="40"/>
      <c r="E61" s="14"/>
      <c r="F61" s="23"/>
    </row>
    <row r="62" customFormat="false" ht="15" hidden="false" customHeight="false" outlineLevel="0" collapsed="false">
      <c r="A62" s="18" t="s">
        <v>89</v>
      </c>
      <c r="B62" s="19" t="s">
        <v>11</v>
      </c>
      <c r="C62" s="39" t="n">
        <f aca="false">C63+C64+C65+C68</f>
        <v>4242.628</v>
      </c>
      <c r="D62" s="42" t="n">
        <f aca="false">C62/C95*1000+0.004</f>
        <v>79.1959214544369</v>
      </c>
      <c r="E62" s="14"/>
      <c r="F62" s="23"/>
    </row>
    <row r="63" customFormat="false" ht="15" hidden="false" customHeight="false" outlineLevel="0" collapsed="false">
      <c r="A63" s="24" t="s">
        <v>90</v>
      </c>
      <c r="B63" s="25" t="s">
        <v>91</v>
      </c>
      <c r="C63" s="39" t="n">
        <v>603.186</v>
      </c>
      <c r="D63" s="42" t="n">
        <f aca="false">C63/C95*1000</f>
        <v>11.2589315712846</v>
      </c>
      <c r="E63" s="14"/>
      <c r="F63" s="23"/>
    </row>
    <row r="64" customFormat="false" ht="15" hidden="false" customHeight="false" outlineLevel="0" collapsed="false">
      <c r="A64" s="24" t="s">
        <v>92</v>
      </c>
      <c r="B64" s="32" t="s">
        <v>25</v>
      </c>
      <c r="C64" s="39" t="n">
        <v>3195.442</v>
      </c>
      <c r="D64" s="42" t="n">
        <f aca="false">C64/C95*1000</f>
        <v>59.6453876880576</v>
      </c>
      <c r="E64" s="14"/>
      <c r="F64" s="23"/>
    </row>
    <row r="65" customFormat="false" ht="15" hidden="false" customHeight="false" outlineLevel="0" collapsed="false">
      <c r="A65" s="24" t="s">
        <v>93</v>
      </c>
      <c r="B65" s="25" t="s">
        <v>27</v>
      </c>
      <c r="C65" s="39" t="n">
        <f aca="false">C66+C67</f>
        <v>59.306</v>
      </c>
      <c r="D65" s="42" t="n">
        <f aca="false">C65/C95*1000</f>
        <v>1.10699219770784</v>
      </c>
      <c r="E65" s="14"/>
      <c r="F65" s="23"/>
    </row>
    <row r="66" customFormat="false" ht="15" hidden="false" customHeight="false" outlineLevel="0" collapsed="false">
      <c r="A66" s="29" t="s">
        <v>94</v>
      </c>
      <c r="B66" s="30" t="s">
        <v>29</v>
      </c>
      <c r="C66" s="39" t="n">
        <v>0</v>
      </c>
      <c r="D66" s="42" t="n">
        <f aca="false">C66/C95*1000</f>
        <v>0</v>
      </c>
      <c r="E66" s="14"/>
      <c r="F66" s="23"/>
    </row>
    <row r="67" customFormat="false" ht="15" hidden="false" customHeight="false" outlineLevel="0" collapsed="false">
      <c r="A67" s="29" t="s">
        <v>95</v>
      </c>
      <c r="B67" s="30" t="s">
        <v>31</v>
      </c>
      <c r="C67" s="39" t="n">
        <v>59.306</v>
      </c>
      <c r="D67" s="42" t="n">
        <f aca="false">C67/C95*1000</f>
        <v>1.10699219770784</v>
      </c>
      <c r="E67" s="14"/>
      <c r="F67" s="23"/>
    </row>
    <row r="68" customFormat="false" ht="15" hidden="false" customHeight="false" outlineLevel="0" collapsed="false">
      <c r="A68" s="38" t="s">
        <v>96</v>
      </c>
      <c r="B68" s="25" t="s">
        <v>33</v>
      </c>
      <c r="C68" s="52" t="n">
        <f aca="false">C69+C70</f>
        <v>384.694</v>
      </c>
      <c r="D68" s="42" t="n">
        <f aca="false">C68/C95*1000</f>
        <v>7.18060999738679</v>
      </c>
      <c r="E68" s="14"/>
      <c r="F68" s="23"/>
    </row>
    <row r="69" customFormat="false" ht="26.25" hidden="false" customHeight="true" outlineLevel="0" collapsed="false">
      <c r="A69" s="24" t="s">
        <v>97</v>
      </c>
      <c r="B69" s="31" t="s">
        <v>35</v>
      </c>
      <c r="C69" s="52" t="n">
        <v>295.336</v>
      </c>
      <c r="D69" s="42" t="n">
        <f aca="false">C69/C95*1000</f>
        <v>5.51267405831187</v>
      </c>
      <c r="E69" s="86"/>
      <c r="F69" s="74"/>
      <c r="G69" s="87"/>
      <c r="H69" s="87"/>
      <c r="I69" s="87"/>
      <c r="J69" s="87"/>
      <c r="K69" s="87"/>
    </row>
    <row r="70" customFormat="false" ht="15" hidden="false" customHeight="false" outlineLevel="0" collapsed="false">
      <c r="A70" s="24" t="s">
        <v>98</v>
      </c>
      <c r="B70" s="30" t="s">
        <v>37</v>
      </c>
      <c r="C70" s="39" t="n">
        <v>89.358</v>
      </c>
      <c r="D70" s="42" t="n">
        <f aca="false">C70/C95*1000</f>
        <v>1.66793593907492</v>
      </c>
      <c r="E70" s="86"/>
      <c r="F70" s="74"/>
      <c r="G70" s="87"/>
      <c r="H70" s="87"/>
      <c r="I70" s="87"/>
      <c r="J70" s="87"/>
      <c r="K70" s="87"/>
    </row>
    <row r="71" customFormat="false" ht="15" hidden="false" customHeight="false" outlineLevel="0" collapsed="false">
      <c r="A71" s="33" t="s">
        <v>99</v>
      </c>
      <c r="B71" s="25" t="s">
        <v>39</v>
      </c>
      <c r="C71" s="52" t="n">
        <f aca="false">C72+C73</f>
        <v>186.59</v>
      </c>
      <c r="D71" s="42" t="n">
        <f aca="false">C71/C95*1000</f>
        <v>3.48284615671781</v>
      </c>
      <c r="E71" s="86"/>
      <c r="F71" s="74"/>
      <c r="G71" s="87"/>
      <c r="H71" s="87"/>
      <c r="I71" s="87"/>
      <c r="J71" s="87"/>
      <c r="K71" s="87"/>
    </row>
    <row r="72" customFormat="false" ht="15" hidden="false" customHeight="false" outlineLevel="0" collapsed="false">
      <c r="A72" s="24" t="s">
        <v>100</v>
      </c>
      <c r="B72" s="31" t="s">
        <v>35</v>
      </c>
      <c r="C72" s="52" t="n">
        <v>138.417</v>
      </c>
      <c r="D72" s="42" t="n">
        <f aca="false">C72/C95*1000</f>
        <v>2.58365998432075</v>
      </c>
      <c r="E72" s="86"/>
      <c r="F72" s="74"/>
      <c r="G72" s="87"/>
      <c r="H72" s="87"/>
      <c r="I72" s="87"/>
      <c r="J72" s="87"/>
      <c r="K72" s="87"/>
    </row>
    <row r="73" customFormat="false" ht="15" hidden="false" customHeight="false" outlineLevel="0" collapsed="false">
      <c r="A73" s="24" t="s">
        <v>101</v>
      </c>
      <c r="B73" s="30" t="s">
        <v>37</v>
      </c>
      <c r="C73" s="39" t="n">
        <v>48.173</v>
      </c>
      <c r="D73" s="42" t="n">
        <f aca="false">C73/C95*1000</f>
        <v>0.899186172397058</v>
      </c>
      <c r="E73" s="86"/>
      <c r="F73" s="74"/>
      <c r="G73" s="87"/>
      <c r="H73" s="87"/>
      <c r="I73" s="87"/>
      <c r="J73" s="87"/>
      <c r="K73" s="87"/>
    </row>
    <row r="74" customFormat="false" ht="23.85" hidden="false" customHeight="false" outlineLevel="0" collapsed="false">
      <c r="A74" s="24" t="s">
        <v>102</v>
      </c>
      <c r="B74" s="53" t="s">
        <v>103</v>
      </c>
      <c r="C74" s="39" t="n">
        <v>347.435</v>
      </c>
      <c r="D74" s="42" t="n">
        <f aca="false">C74/C98*1000</f>
        <v>38.7546012269939</v>
      </c>
      <c r="E74" s="86"/>
      <c r="F74" s="74"/>
      <c r="G74" s="87"/>
      <c r="H74" s="87"/>
      <c r="I74" s="87"/>
      <c r="J74" s="87"/>
      <c r="K74" s="87"/>
    </row>
    <row r="75" customFormat="false" ht="15" hidden="false" customHeight="false" outlineLevel="0" collapsed="false">
      <c r="A75" s="35" t="s">
        <v>104</v>
      </c>
      <c r="B75" s="36" t="s">
        <v>105</v>
      </c>
      <c r="C75" s="55" t="n">
        <f aca="false">C62+C71+C74</f>
        <v>4776.653</v>
      </c>
      <c r="D75" s="54" t="n">
        <f aca="false">D62+D71+D74</f>
        <v>121.433368838149</v>
      </c>
      <c r="E75" s="86"/>
      <c r="F75" s="74"/>
      <c r="G75" s="87"/>
      <c r="H75" s="87"/>
      <c r="I75" s="87"/>
      <c r="J75" s="87"/>
      <c r="K75" s="87"/>
    </row>
    <row r="76" customFormat="false" ht="15" hidden="false" customHeight="false" outlineLevel="0" collapsed="false">
      <c r="A76" s="33" t="s">
        <v>106</v>
      </c>
      <c r="B76" s="32" t="s">
        <v>45</v>
      </c>
      <c r="C76" s="55" t="n">
        <v>0</v>
      </c>
      <c r="D76" s="42" t="n">
        <v>0</v>
      </c>
      <c r="E76" s="86"/>
      <c r="F76" s="74"/>
      <c r="G76" s="87"/>
      <c r="H76" s="87"/>
      <c r="I76" s="87"/>
      <c r="J76" s="87"/>
      <c r="K76" s="87"/>
    </row>
    <row r="77" customFormat="false" ht="15" hidden="false" customHeight="false" outlineLevel="0" collapsed="false">
      <c r="A77" s="33" t="s">
        <v>107</v>
      </c>
      <c r="B77" s="25" t="s">
        <v>47</v>
      </c>
      <c r="C77" s="77" t="n">
        <f aca="false">C78+C79+C80</f>
        <v>225.648</v>
      </c>
      <c r="D77" s="42" t="n">
        <f aca="false">C77/C95*1000+0.003</f>
        <v>4.2148938290962</v>
      </c>
      <c r="E77" s="86"/>
      <c r="F77" s="74"/>
      <c r="G77" s="87"/>
      <c r="H77" s="87"/>
      <c r="I77" s="87"/>
      <c r="J77" s="87"/>
      <c r="K77" s="87"/>
    </row>
    <row r="78" customFormat="false" ht="15" hidden="false" customHeight="false" outlineLevel="0" collapsed="false">
      <c r="A78" s="24" t="s">
        <v>108</v>
      </c>
      <c r="B78" s="30" t="s">
        <v>49</v>
      </c>
      <c r="C78" s="39" t="n">
        <v>40.617</v>
      </c>
      <c r="D78" s="42" t="n">
        <f aca="false">C78/C95*1000+0.003</f>
        <v>0.761147608914772</v>
      </c>
      <c r="E78" s="86"/>
      <c r="F78" s="74"/>
      <c r="G78" s="87"/>
      <c r="H78" s="87"/>
      <c r="I78" s="87"/>
      <c r="J78" s="87"/>
      <c r="K78" s="87"/>
    </row>
    <row r="79" customFormat="false" ht="17.25" hidden="false" customHeight="true" outlineLevel="0" collapsed="false">
      <c r="A79" s="24" t="s">
        <v>109</v>
      </c>
      <c r="B79" s="31" t="s">
        <v>51</v>
      </c>
      <c r="C79" s="39" t="n">
        <v>0</v>
      </c>
      <c r="D79" s="42" t="n">
        <f aca="false">C79/C95*1000</f>
        <v>0</v>
      </c>
      <c r="E79" s="86"/>
      <c r="F79" s="74"/>
      <c r="G79" s="87"/>
      <c r="H79" s="87"/>
      <c r="I79" s="87"/>
      <c r="J79" s="87"/>
      <c r="K79" s="87"/>
    </row>
    <row r="80" customFormat="false" ht="15" hidden="false" customHeight="false" outlineLevel="0" collapsed="false">
      <c r="A80" s="24" t="s">
        <v>110</v>
      </c>
      <c r="B80" s="32" t="s">
        <v>53</v>
      </c>
      <c r="C80" s="39" t="n">
        <v>185.031</v>
      </c>
      <c r="D80" s="42" t="n">
        <f aca="false">C80/C95*1000</f>
        <v>3.45374622018143</v>
      </c>
      <c r="E80" s="86"/>
      <c r="F80" s="74"/>
      <c r="G80" s="87"/>
      <c r="H80" s="87"/>
      <c r="I80" s="87"/>
      <c r="J80" s="87"/>
      <c r="K80" s="87"/>
    </row>
    <row r="81" customFormat="false" ht="15" hidden="false" customHeight="false" outlineLevel="0" collapsed="false">
      <c r="A81" s="38" t="s">
        <v>111</v>
      </c>
      <c r="B81" s="36" t="s">
        <v>112</v>
      </c>
      <c r="C81" s="84" t="n">
        <f aca="false">C75+C77</f>
        <v>5002.301</v>
      </c>
      <c r="D81" s="42" t="n">
        <f aca="false">D75+D77-0.004</f>
        <v>125.644262667245</v>
      </c>
      <c r="E81" s="86"/>
      <c r="F81" s="74"/>
      <c r="G81" s="87"/>
      <c r="H81" s="87"/>
      <c r="I81" s="87"/>
      <c r="J81" s="87"/>
      <c r="K81" s="87"/>
    </row>
    <row r="82" customFormat="false" ht="15" hidden="false" customHeight="false" outlineLevel="0" collapsed="false">
      <c r="A82" s="38" t="s">
        <v>113</v>
      </c>
      <c r="B82" s="36" t="s">
        <v>114</v>
      </c>
      <c r="C82" s="39"/>
      <c r="D82" s="40" t="n">
        <f aca="false">D81</f>
        <v>125.644262667245</v>
      </c>
      <c r="E82" s="86"/>
      <c r="F82" s="74"/>
      <c r="G82" s="87"/>
      <c r="H82" s="87"/>
      <c r="I82" s="87"/>
      <c r="J82" s="87"/>
      <c r="K82" s="87"/>
    </row>
    <row r="83" customFormat="false" ht="15" hidden="false" customHeight="false" outlineLevel="0" collapsed="false">
      <c r="A83" s="38" t="s">
        <v>115</v>
      </c>
      <c r="B83" s="36" t="s">
        <v>116</v>
      </c>
      <c r="C83" s="84" t="n">
        <f aca="false">C26+C53+C75</f>
        <v>170679.753</v>
      </c>
      <c r="D83" s="40" t="n">
        <f aca="false">D26+D53+D75</f>
        <v>3599.9031253762</v>
      </c>
      <c r="E83" s="86"/>
      <c r="F83" s="88"/>
      <c r="G83" s="89"/>
      <c r="H83" s="87"/>
      <c r="I83" s="87"/>
      <c r="J83" s="87"/>
      <c r="K83" s="87"/>
    </row>
    <row r="84" customFormat="false" ht="15" hidden="false" customHeight="false" outlineLevel="0" collapsed="false">
      <c r="A84" s="38" t="s">
        <v>117</v>
      </c>
      <c r="B84" s="36" t="s">
        <v>45</v>
      </c>
      <c r="C84" s="84" t="n">
        <v>0</v>
      </c>
      <c r="D84" s="40" t="n">
        <v>0</v>
      </c>
      <c r="E84" s="86"/>
      <c r="F84" s="88"/>
      <c r="G84" s="89"/>
      <c r="H84" s="87"/>
      <c r="I84" s="87"/>
      <c r="J84" s="87"/>
      <c r="K84" s="87"/>
    </row>
    <row r="85" customFormat="false" ht="15" hidden="false" customHeight="false" outlineLevel="0" collapsed="false">
      <c r="A85" s="38" t="s">
        <v>118</v>
      </c>
      <c r="B85" s="36" t="s">
        <v>119</v>
      </c>
      <c r="C85" s="52" t="n">
        <f aca="false">C28+C55+C77</f>
        <v>8087.356</v>
      </c>
      <c r="D85" s="40" t="n">
        <f aca="false">D28+D77+D55-0.003</f>
        <v>148.115417284937</v>
      </c>
      <c r="E85" s="86"/>
      <c r="F85" s="88"/>
      <c r="G85" s="89"/>
      <c r="H85" s="87"/>
      <c r="I85" s="87"/>
      <c r="J85" s="87"/>
      <c r="K85" s="87"/>
    </row>
    <row r="86" customFormat="false" ht="15" hidden="false" customHeight="false" outlineLevel="0" collapsed="false">
      <c r="A86" s="24" t="s">
        <v>120</v>
      </c>
      <c r="B86" s="30" t="s">
        <v>49</v>
      </c>
      <c r="C86" s="52" t="n">
        <f aca="false">C29+C56+C78</f>
        <v>1455.724</v>
      </c>
      <c r="D86" s="42" t="n">
        <f aca="false">D29+D56+D78</f>
        <v>26.6661812189885</v>
      </c>
      <c r="E86" s="86"/>
      <c r="F86" s="88"/>
      <c r="G86" s="89"/>
      <c r="H86" s="87"/>
      <c r="I86" s="87"/>
      <c r="J86" s="87"/>
      <c r="K86" s="87"/>
    </row>
    <row r="87" customFormat="false" ht="15" hidden="false" customHeight="false" outlineLevel="0" collapsed="false">
      <c r="A87" s="24" t="s">
        <v>121</v>
      </c>
      <c r="B87" s="31" t="s">
        <v>51</v>
      </c>
      <c r="C87" s="52" t="n">
        <f aca="false">C30</f>
        <v>0</v>
      </c>
      <c r="D87" s="42" t="n">
        <v>0</v>
      </c>
      <c r="E87" s="86"/>
      <c r="F87" s="90"/>
      <c r="G87" s="91"/>
      <c r="H87" s="87"/>
      <c r="I87" s="87"/>
      <c r="J87" s="87"/>
      <c r="K87" s="87"/>
    </row>
    <row r="88" customFormat="false" ht="15" hidden="false" customHeight="false" outlineLevel="0" collapsed="false">
      <c r="A88" s="24" t="s">
        <v>122</v>
      </c>
      <c r="B88" s="32" t="s">
        <v>53</v>
      </c>
      <c r="C88" s="52" t="n">
        <f aca="false">C80+C58+C31</f>
        <v>6631.632</v>
      </c>
      <c r="D88" s="42" t="n">
        <f aca="false">D31+D58+D80</f>
        <v>121.452236065949</v>
      </c>
      <c r="E88" s="86"/>
      <c r="F88" s="88"/>
      <c r="G88" s="89"/>
      <c r="H88" s="87"/>
      <c r="I88" s="87"/>
      <c r="J88" s="87"/>
      <c r="K88" s="87"/>
    </row>
    <row r="89" customFormat="false" ht="17.25" hidden="false" customHeight="true" outlineLevel="0" collapsed="false">
      <c r="A89" s="38" t="s">
        <v>123</v>
      </c>
      <c r="B89" s="36" t="s">
        <v>124</v>
      </c>
      <c r="C89" s="52" t="n">
        <f aca="false">C83+C85</f>
        <v>178767.109</v>
      </c>
      <c r="D89" s="40" t="n">
        <f aca="false">D32+D59+D81</f>
        <v>3748.01754266114</v>
      </c>
      <c r="E89" s="56"/>
      <c r="F89" s="88"/>
      <c r="G89" s="89"/>
      <c r="H89" s="87"/>
      <c r="I89" s="87"/>
      <c r="J89" s="87"/>
      <c r="K89" s="87"/>
    </row>
    <row r="90" customFormat="false" ht="17.25" hidden="false" customHeight="true" outlineLevel="0" collapsed="false">
      <c r="A90" s="38" t="s">
        <v>125</v>
      </c>
      <c r="B90" s="36" t="s">
        <v>126</v>
      </c>
      <c r="C90" s="52"/>
      <c r="D90" s="40" t="n">
        <f aca="false">D89</f>
        <v>3748.01754266114</v>
      </c>
      <c r="E90" s="56"/>
      <c r="F90" s="88"/>
      <c r="G90" s="89"/>
      <c r="H90" s="87"/>
      <c r="I90" s="87"/>
      <c r="J90" s="87"/>
      <c r="K90" s="87"/>
    </row>
    <row r="91" customFormat="false" ht="15" hidden="false" customHeight="false" outlineLevel="0" collapsed="false">
      <c r="A91" s="38" t="s">
        <v>127</v>
      </c>
      <c r="B91" s="36" t="s">
        <v>128</v>
      </c>
      <c r="C91" s="52"/>
      <c r="D91" s="42" t="n">
        <f aca="false">D90*0.2</f>
        <v>749.603508532227</v>
      </c>
      <c r="E91" s="56"/>
      <c r="F91" s="90"/>
      <c r="G91" s="91"/>
      <c r="H91" s="87"/>
      <c r="I91" s="87"/>
      <c r="J91" s="87"/>
      <c r="K91" s="87"/>
    </row>
    <row r="92" customFormat="false" ht="15" hidden="false" customHeight="false" outlineLevel="0" collapsed="false">
      <c r="A92" s="38" t="s">
        <v>129</v>
      </c>
      <c r="B92" s="36" t="s">
        <v>130</v>
      </c>
      <c r="C92" s="52"/>
      <c r="D92" s="40" t="n">
        <f aca="false">D89+D91-0.003</f>
        <v>4497.61805119336</v>
      </c>
      <c r="E92" s="56"/>
      <c r="F92" s="74"/>
      <c r="G92" s="87"/>
      <c r="H92" s="87"/>
      <c r="I92" s="87"/>
      <c r="J92" s="87"/>
      <c r="K92" s="87"/>
    </row>
    <row r="93" customFormat="false" ht="18" hidden="false" customHeight="true" outlineLevel="0" collapsed="false">
      <c r="A93" s="38" t="s">
        <v>131</v>
      </c>
      <c r="B93" s="36" t="s">
        <v>132</v>
      </c>
      <c r="C93" s="52"/>
      <c r="D93" s="40" t="n">
        <f aca="false">D92</f>
        <v>4497.61805119336</v>
      </c>
      <c r="E93" s="56"/>
      <c r="F93" s="74"/>
      <c r="G93" s="87"/>
      <c r="H93" s="87"/>
      <c r="I93" s="87"/>
      <c r="J93" s="87"/>
      <c r="K93" s="87"/>
    </row>
    <row r="94" customFormat="false" ht="16.5" hidden="false" customHeight="true" outlineLevel="0" collapsed="false">
      <c r="A94" s="38" t="s">
        <v>133</v>
      </c>
      <c r="B94" s="36" t="s">
        <v>134</v>
      </c>
      <c r="C94" s="57" t="n">
        <v>64754.1</v>
      </c>
      <c r="D94" s="40"/>
      <c r="E94" s="56"/>
      <c r="F94" s="23"/>
    </row>
    <row r="95" customFormat="false" ht="18.75" hidden="false" customHeight="true" outlineLevel="0" collapsed="false">
      <c r="A95" s="38" t="s">
        <v>135</v>
      </c>
      <c r="B95" s="36" t="s">
        <v>136</v>
      </c>
      <c r="C95" s="57" t="n">
        <v>53574</v>
      </c>
      <c r="D95" s="40"/>
      <c r="E95" s="56"/>
      <c r="F95" s="23"/>
    </row>
    <row r="96" customFormat="false" ht="15" hidden="false" customHeight="false" outlineLevel="0" collapsed="false">
      <c r="A96" s="24"/>
      <c r="B96" s="36" t="s">
        <v>147</v>
      </c>
      <c r="C96" s="57"/>
      <c r="D96" s="40"/>
      <c r="E96" s="56"/>
      <c r="F96" s="23"/>
    </row>
    <row r="97" customFormat="false" ht="15" hidden="false" customHeight="false" outlineLevel="0" collapsed="false">
      <c r="A97" s="24" t="s">
        <v>148</v>
      </c>
      <c r="B97" s="32" t="s">
        <v>149</v>
      </c>
      <c r="C97" s="57" t="n">
        <v>44609</v>
      </c>
      <c r="D97" s="58"/>
      <c r="E97" s="23"/>
      <c r="F97" s="14"/>
    </row>
    <row r="98" customFormat="false" ht="15" hidden="false" customHeight="false" outlineLevel="0" collapsed="false">
      <c r="A98" s="92" t="s">
        <v>150</v>
      </c>
      <c r="B98" s="36" t="s">
        <v>151</v>
      </c>
      <c r="C98" s="93" t="n">
        <v>8965</v>
      </c>
      <c r="D98" s="94"/>
      <c r="E98" s="23"/>
      <c r="F98" s="14"/>
    </row>
    <row r="99" customFormat="false" ht="15" hidden="false" customHeight="false" outlineLevel="0" collapsed="false">
      <c r="A99" s="59" t="s">
        <v>137</v>
      </c>
      <c r="B99" s="60" t="s">
        <v>138</v>
      </c>
      <c r="C99" s="61"/>
      <c r="D99" s="62" t="n">
        <f aca="false">D85/D83*100</f>
        <v>4.1144278644848</v>
      </c>
      <c r="E99" s="50"/>
      <c r="F99" s="50"/>
    </row>
    <row r="100" customFormat="false" ht="15" hidden="false" customHeight="false" outlineLevel="0" collapsed="false">
      <c r="A100" s="63"/>
      <c r="B100" s="50"/>
      <c r="C100" s="50"/>
      <c r="D100" s="50"/>
      <c r="E100" s="50"/>
      <c r="F100" s="50"/>
    </row>
    <row r="101" customFormat="false" ht="15" hidden="false" customHeight="false" outlineLevel="0" collapsed="false">
      <c r="A101" s="63"/>
      <c r="B101" s="64" t="s">
        <v>139</v>
      </c>
      <c r="C101" s="50"/>
      <c r="D101" s="64" t="s">
        <v>140</v>
      </c>
      <c r="E101" s="50"/>
      <c r="F101" s="50"/>
    </row>
    <row r="102" customFormat="false" ht="15" hidden="false" customHeight="false" outlineLevel="0" collapsed="false">
      <c r="A102" s="63"/>
      <c r="B102" s="50" t="s">
        <v>141</v>
      </c>
      <c r="C102" s="50"/>
      <c r="D102" s="50" t="s">
        <v>142</v>
      </c>
      <c r="E102" s="50"/>
      <c r="F102" s="50"/>
    </row>
    <row r="103" customFormat="false" ht="15" hidden="false" customHeight="false" outlineLevel="0" collapsed="false">
      <c r="A103" s="63"/>
      <c r="B103" s="50"/>
      <c r="C103" s="50"/>
      <c r="D103" s="50"/>
      <c r="E103" s="50"/>
      <c r="F103" s="50"/>
    </row>
    <row r="104" customFormat="false" ht="15" hidden="false" customHeight="false" outlineLevel="0" collapsed="false">
      <c r="A104" s="63"/>
      <c r="B104" s="50"/>
      <c r="C104" s="50"/>
      <c r="D104" s="50"/>
      <c r="E104" s="50"/>
      <c r="F104" s="50"/>
    </row>
    <row r="105" customFormat="false" ht="15" hidden="false" customHeight="false" outlineLevel="0" collapsed="false">
      <c r="A105" s="63"/>
      <c r="B105" s="50"/>
      <c r="C105" s="50"/>
      <c r="D105" s="50"/>
      <c r="E105" s="50"/>
      <c r="F105" s="50"/>
    </row>
    <row r="106" customFormat="false" ht="15" hidden="false" customHeight="false" outlineLevel="0" collapsed="false">
      <c r="A106" s="63"/>
      <c r="B106" s="50"/>
      <c r="C106" s="50"/>
      <c r="D106" s="50"/>
      <c r="E106" s="50"/>
      <c r="F106" s="50"/>
    </row>
    <row r="107" customFormat="false" ht="15" hidden="false" customHeight="false" outlineLevel="0" collapsed="false">
      <c r="A107" s="63"/>
      <c r="B107" s="50"/>
      <c r="C107" s="50"/>
      <c r="D107" s="50"/>
      <c r="E107" s="50"/>
      <c r="F107" s="50"/>
    </row>
    <row r="108" customFormat="false" ht="15" hidden="false" customHeight="false" outlineLevel="0" collapsed="false">
      <c r="A108" s="63"/>
      <c r="B108" s="50"/>
      <c r="C108" s="50"/>
      <c r="D108" s="50"/>
      <c r="E108" s="50"/>
      <c r="F108" s="50"/>
    </row>
    <row r="109" customFormat="false" ht="15" hidden="false" customHeight="false" outlineLevel="0" collapsed="false">
      <c r="A109" s="63"/>
      <c r="B109" s="50"/>
      <c r="C109" s="50"/>
      <c r="D109" s="50"/>
      <c r="E109" s="50"/>
      <c r="F109" s="50"/>
    </row>
    <row r="110" customFormat="false" ht="15" hidden="false" customHeight="false" outlineLevel="0" collapsed="false">
      <c r="A110" s="63"/>
      <c r="B110" s="50"/>
      <c r="C110" s="50"/>
      <c r="D110" s="50"/>
      <c r="E110" s="50"/>
      <c r="F110" s="50"/>
    </row>
    <row r="111" customFormat="false" ht="15" hidden="false" customHeight="false" outlineLevel="0" collapsed="false">
      <c r="A111" s="63"/>
      <c r="B111" s="50"/>
      <c r="C111" s="50"/>
      <c r="D111" s="50"/>
      <c r="E111" s="50"/>
      <c r="F111" s="50"/>
    </row>
    <row r="112" customFormat="false" ht="15" hidden="false" customHeight="false" outlineLevel="0" collapsed="false">
      <c r="A112" s="63"/>
      <c r="B112" s="50"/>
      <c r="C112" s="50"/>
      <c r="D112" s="50"/>
      <c r="E112" s="50"/>
      <c r="F112" s="50"/>
    </row>
    <row r="113" customFormat="false" ht="15" hidden="false" customHeight="false" outlineLevel="0" collapsed="false">
      <c r="A113" s="63"/>
      <c r="B113" s="50"/>
      <c r="C113" s="50"/>
      <c r="D113" s="50"/>
      <c r="E113" s="50"/>
      <c r="F113" s="50"/>
    </row>
    <row r="114" customFormat="false" ht="15" hidden="false" customHeight="false" outlineLevel="0" collapsed="false">
      <c r="A114" s="63"/>
      <c r="B114" s="50"/>
      <c r="C114" s="50"/>
      <c r="D114" s="50"/>
      <c r="E114" s="50"/>
      <c r="F114" s="50"/>
    </row>
    <row r="115" customFormat="false" ht="15" hidden="false" customHeight="false" outlineLevel="0" collapsed="false">
      <c r="A115" s="63"/>
      <c r="B115" s="50"/>
      <c r="C115" s="50"/>
      <c r="D115" s="50"/>
      <c r="E115" s="50"/>
      <c r="F115" s="50"/>
    </row>
    <row r="116" customFormat="false" ht="15" hidden="false" customHeight="false" outlineLevel="0" collapsed="false">
      <c r="A116" s="63"/>
      <c r="B116" s="50"/>
      <c r="C116" s="50"/>
      <c r="D116" s="50"/>
      <c r="E116" s="50"/>
      <c r="F116" s="50"/>
    </row>
    <row r="117" customFormat="false" ht="15" hidden="false" customHeight="false" outlineLevel="0" collapsed="false">
      <c r="A117" s="63"/>
      <c r="B117" s="50"/>
      <c r="C117" s="50"/>
      <c r="D117" s="50"/>
      <c r="E117" s="50"/>
      <c r="F117" s="50"/>
    </row>
    <row r="118" customFormat="false" ht="15" hidden="false" customHeight="false" outlineLevel="0" collapsed="false">
      <c r="A118" s="63"/>
      <c r="B118" s="50"/>
      <c r="C118" s="50"/>
      <c r="D118" s="50"/>
      <c r="E118" s="50"/>
      <c r="F118" s="50"/>
    </row>
    <row r="119" customFormat="false" ht="15" hidden="false" customHeight="false" outlineLevel="0" collapsed="false">
      <c r="A119" s="65"/>
      <c r="B119" s="66"/>
      <c r="C119" s="66"/>
      <c r="D119" s="66"/>
      <c r="E119" s="66"/>
      <c r="F119" s="66"/>
    </row>
    <row r="120" customFormat="false" ht="15" hidden="false" customHeight="false" outlineLevel="0" collapsed="false">
      <c r="A120" s="65"/>
      <c r="B120" s="66"/>
      <c r="C120" s="66"/>
      <c r="D120" s="66"/>
      <c r="E120" s="66"/>
      <c r="F120" s="66"/>
    </row>
    <row r="121" customFormat="false" ht="15" hidden="false" customHeight="false" outlineLevel="0" collapsed="false">
      <c r="A121" s="65"/>
      <c r="B121" s="66"/>
      <c r="C121" s="66"/>
      <c r="D121" s="66"/>
      <c r="E121" s="66"/>
      <c r="F121" s="66"/>
    </row>
    <row r="122" customFormat="false" ht="15" hidden="false" customHeight="false" outlineLevel="0" collapsed="false">
      <c r="A122" s="65"/>
      <c r="B122" s="66"/>
      <c r="C122" s="66"/>
      <c r="D122" s="66"/>
      <c r="E122" s="66"/>
      <c r="F122" s="66"/>
    </row>
    <row r="123" customFormat="false" ht="15" hidden="false" customHeight="false" outlineLevel="0" collapsed="false">
      <c r="A123" s="65"/>
      <c r="B123" s="66"/>
      <c r="C123" s="66"/>
      <c r="D123" s="66"/>
      <c r="E123" s="66"/>
      <c r="F123" s="66"/>
    </row>
    <row r="124" customFormat="false" ht="15" hidden="false" customHeight="false" outlineLevel="0" collapsed="false">
      <c r="A124" s="65"/>
      <c r="B124" s="66"/>
      <c r="C124" s="66"/>
      <c r="D124" s="66"/>
      <c r="E124" s="66"/>
      <c r="F124" s="66"/>
    </row>
    <row r="125" customFormat="false" ht="15" hidden="false" customHeight="false" outlineLevel="0" collapsed="false">
      <c r="A125" s="65"/>
      <c r="B125" s="66"/>
      <c r="C125" s="66"/>
      <c r="D125" s="66"/>
      <c r="E125" s="66"/>
      <c r="F125" s="66"/>
    </row>
    <row r="126" customFormat="false" ht="15" hidden="false" customHeight="false" outlineLevel="0" collapsed="false">
      <c r="A126" s="65"/>
      <c r="B126" s="66"/>
      <c r="C126" s="66"/>
      <c r="D126" s="66"/>
      <c r="E126" s="66"/>
      <c r="F126" s="66"/>
    </row>
    <row r="127" customFormat="false" ht="15" hidden="false" customHeight="false" outlineLevel="0" collapsed="false">
      <c r="A127" s="65"/>
      <c r="B127" s="66"/>
      <c r="C127" s="66"/>
      <c r="D127" s="66"/>
      <c r="E127" s="66"/>
      <c r="F127" s="66"/>
    </row>
    <row r="128" customFormat="false" ht="15" hidden="false" customHeight="false" outlineLevel="0" collapsed="false">
      <c r="A128" s="65"/>
      <c r="B128" s="66"/>
      <c r="C128" s="66"/>
      <c r="D128" s="66"/>
      <c r="E128" s="66"/>
      <c r="F128" s="66"/>
    </row>
    <row r="129" customFormat="false" ht="15" hidden="false" customHeight="false" outlineLevel="0" collapsed="false">
      <c r="A129" s="65"/>
      <c r="B129" s="66"/>
      <c r="C129" s="66"/>
      <c r="D129" s="66"/>
      <c r="E129" s="66"/>
      <c r="F129" s="66"/>
    </row>
    <row r="130" customFormat="false" ht="15" hidden="false" customHeight="false" outlineLevel="0" collapsed="false">
      <c r="A130" s="65"/>
      <c r="B130" s="66"/>
      <c r="C130" s="66"/>
      <c r="D130" s="66"/>
      <c r="E130" s="66"/>
      <c r="F130" s="66"/>
    </row>
    <row r="131" customFormat="false" ht="15" hidden="false" customHeight="false" outlineLevel="0" collapsed="false">
      <c r="A131" s="65"/>
      <c r="B131" s="66"/>
      <c r="C131" s="66"/>
      <c r="D131" s="66"/>
      <c r="E131" s="66"/>
      <c r="F131" s="66"/>
    </row>
    <row r="132" customFormat="false" ht="15" hidden="false" customHeight="false" outlineLevel="0" collapsed="false">
      <c r="A132" s="65"/>
      <c r="B132" s="66"/>
      <c r="C132" s="66"/>
      <c r="D132" s="66"/>
      <c r="E132" s="66"/>
      <c r="F132" s="66"/>
    </row>
    <row r="133" customFormat="false" ht="15" hidden="false" customHeight="false" outlineLevel="0" collapsed="false">
      <c r="A133" s="65"/>
      <c r="B133" s="66"/>
      <c r="C133" s="66"/>
      <c r="D133" s="66"/>
      <c r="E133" s="66"/>
      <c r="F133" s="66"/>
    </row>
    <row r="134" customFormat="false" ht="15" hidden="false" customHeight="false" outlineLevel="0" collapsed="false">
      <c r="A134" s="65"/>
      <c r="B134" s="66"/>
      <c r="C134" s="66"/>
      <c r="D134" s="66"/>
      <c r="E134" s="66"/>
      <c r="F134" s="66"/>
    </row>
    <row r="135" customFormat="false" ht="15" hidden="false" customHeight="false" outlineLevel="0" collapsed="false">
      <c r="A135" s="66"/>
      <c r="B135" s="66"/>
      <c r="C135" s="66"/>
      <c r="D135" s="66"/>
      <c r="E135" s="66"/>
      <c r="F135" s="66"/>
    </row>
    <row r="136" customFormat="false" ht="15" hidden="false" customHeight="false" outlineLevel="0" collapsed="false">
      <c r="A136" s="66"/>
      <c r="B136" s="66"/>
      <c r="C136" s="66"/>
      <c r="D136" s="66"/>
      <c r="E136" s="66"/>
      <c r="F136" s="66"/>
    </row>
    <row r="137" customFormat="false" ht="15" hidden="false" customHeight="false" outlineLevel="0" collapsed="false">
      <c r="A137" s="66"/>
      <c r="B137" s="66"/>
      <c r="C137" s="66"/>
      <c r="D137" s="66"/>
      <c r="E137" s="66"/>
      <c r="F137" s="66"/>
    </row>
    <row r="138" customFormat="false" ht="15" hidden="false" customHeight="false" outlineLevel="0" collapsed="false">
      <c r="A138" s="66"/>
      <c r="B138" s="66"/>
      <c r="C138" s="66"/>
      <c r="D138" s="66"/>
      <c r="E138" s="66"/>
      <c r="F138" s="66"/>
    </row>
    <row r="139" customFormat="false" ht="15" hidden="false" customHeight="false" outlineLevel="0" collapsed="false">
      <c r="A139" s="66"/>
      <c r="B139" s="66"/>
      <c r="C139" s="66"/>
      <c r="D139" s="66"/>
      <c r="E139" s="66"/>
      <c r="F139" s="66"/>
    </row>
    <row r="140" customFormat="false" ht="15" hidden="false" customHeight="false" outlineLevel="0" collapsed="false">
      <c r="A140" s="66"/>
      <c r="B140" s="66"/>
      <c r="C140" s="66"/>
      <c r="D140" s="66"/>
      <c r="E140" s="66"/>
      <c r="F140" s="66"/>
    </row>
    <row r="141" customFormat="false" ht="15" hidden="false" customHeight="false" outlineLevel="0" collapsed="false">
      <c r="A141" s="66"/>
      <c r="B141" s="66"/>
      <c r="C141" s="66"/>
      <c r="D141" s="66"/>
      <c r="E141" s="66"/>
      <c r="F141" s="66"/>
    </row>
    <row r="142" customFormat="false" ht="15" hidden="false" customHeight="false" outlineLevel="0" collapsed="false">
      <c r="A142" s="66"/>
      <c r="B142" s="66"/>
      <c r="C142" s="66"/>
      <c r="D142" s="66"/>
      <c r="E142" s="66"/>
      <c r="F142" s="66"/>
    </row>
    <row r="143" customFormat="false" ht="15" hidden="false" customHeight="false" outlineLevel="0" collapsed="false">
      <c r="A143" s="66"/>
      <c r="B143" s="66"/>
      <c r="C143" s="66"/>
      <c r="D143" s="66"/>
      <c r="E143" s="66"/>
      <c r="F143" s="66"/>
    </row>
    <row r="144" customFormat="false" ht="15" hidden="false" customHeight="false" outlineLevel="0" collapsed="false">
      <c r="A144" s="66"/>
      <c r="B144" s="66"/>
      <c r="C144" s="66"/>
      <c r="D144" s="66"/>
      <c r="E144" s="66"/>
      <c r="F144" s="66"/>
    </row>
    <row r="145" customFormat="false" ht="15" hidden="false" customHeight="false" outlineLevel="0" collapsed="false">
      <c r="A145" s="66"/>
      <c r="B145" s="66"/>
      <c r="C145" s="66"/>
      <c r="D145" s="66"/>
      <c r="E145" s="66"/>
      <c r="F145" s="66"/>
    </row>
    <row r="146" customFormat="false" ht="15" hidden="false" customHeight="false" outlineLevel="0" collapsed="false">
      <c r="A146" s="66"/>
      <c r="B146" s="66"/>
      <c r="C146" s="66"/>
      <c r="D146" s="66"/>
      <c r="E146" s="66"/>
      <c r="F146" s="66"/>
    </row>
    <row r="147" customFormat="false" ht="15" hidden="false" customHeight="false" outlineLevel="0" collapsed="false">
      <c r="A147" s="66"/>
      <c r="B147" s="66"/>
      <c r="C147" s="66"/>
      <c r="D147" s="66"/>
      <c r="E147" s="66"/>
      <c r="F147" s="66"/>
    </row>
    <row r="148" customFormat="false" ht="15" hidden="false" customHeight="false" outlineLevel="0" collapsed="false">
      <c r="A148" s="66"/>
      <c r="B148" s="66"/>
      <c r="C148" s="66"/>
      <c r="D148" s="66"/>
      <c r="E148" s="66"/>
      <c r="F148" s="66"/>
    </row>
  </sheetData>
  <mergeCells count="7">
    <mergeCell ref="A1:F1"/>
    <mergeCell ref="A3:F3"/>
    <mergeCell ref="A5:A6"/>
    <mergeCell ref="B5:B6"/>
    <mergeCell ref="C5:D5"/>
    <mergeCell ref="E5:F5"/>
    <mergeCell ref="A48:F48"/>
  </mergeCells>
  <printOptions headings="false" gridLines="false" gridLinesSet="true" horizontalCentered="false" verticalCentered="false"/>
  <pageMargins left="1.18125" right="0.39375" top="0.7875" bottom="0.78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7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90" activeCellId="0" sqref="D9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39.42"/>
    <col collapsed="false" customWidth="true" hidden="false" outlineLevel="0" max="3" min="3" style="1" width="11.57"/>
    <col collapsed="false" customWidth="true" hidden="false" outlineLevel="0" max="4" min="4" style="1" width="9.42"/>
    <col collapsed="false" customWidth="true" hidden="false" outlineLevel="0" max="5" min="5" style="1" width="9.57"/>
    <col collapsed="false" customWidth="true" hidden="false" outlineLevel="0" max="6" min="6" style="1" width="10.42"/>
    <col collapsed="false" customWidth="true" hidden="false" outlineLevel="0" max="7" min="7" style="1" width="9.42"/>
    <col collapsed="false" customWidth="true" hidden="false" outlineLevel="0" max="8" min="8" style="1" width="9.57"/>
    <col collapsed="false" customWidth="true" hidden="false" outlineLevel="0" max="257" min="257" style="1" width="4.57"/>
    <col collapsed="false" customWidth="true" hidden="false" outlineLevel="0" max="258" min="258" style="1" width="39.42"/>
    <col collapsed="false" customWidth="true" hidden="false" outlineLevel="0" max="259" min="259" style="1" width="9.57"/>
    <col collapsed="false" customWidth="true" hidden="false" outlineLevel="0" max="261" min="261" style="1" width="9.57"/>
    <col collapsed="false" customWidth="true" hidden="false" outlineLevel="0" max="264" min="264" style="1" width="9.57"/>
    <col collapsed="false" customWidth="true" hidden="false" outlineLevel="0" max="513" min="513" style="1" width="4.57"/>
    <col collapsed="false" customWidth="true" hidden="false" outlineLevel="0" max="514" min="514" style="1" width="39.42"/>
    <col collapsed="false" customWidth="true" hidden="false" outlineLevel="0" max="515" min="515" style="1" width="9.57"/>
    <col collapsed="false" customWidth="true" hidden="false" outlineLevel="0" max="517" min="517" style="1" width="9.57"/>
    <col collapsed="false" customWidth="true" hidden="false" outlineLevel="0" max="520" min="520" style="1" width="9.57"/>
    <col collapsed="false" customWidth="true" hidden="false" outlineLevel="0" max="769" min="769" style="1" width="4.57"/>
    <col collapsed="false" customWidth="true" hidden="false" outlineLevel="0" max="770" min="770" style="1" width="39.42"/>
    <col collapsed="false" customWidth="true" hidden="false" outlineLevel="0" max="771" min="771" style="1" width="9.57"/>
    <col collapsed="false" customWidth="true" hidden="false" outlineLevel="0" max="773" min="773" style="1" width="9.57"/>
    <col collapsed="false" customWidth="true" hidden="false" outlineLevel="0" max="776" min="776" style="1" width="9.57"/>
    <col collapsed="false" customWidth="true" hidden="false" outlineLevel="0" max="1025" min="1025" style="1" width="4.57"/>
    <col collapsed="false" customWidth="true" hidden="false" outlineLevel="0" max="1026" min="1026" style="1" width="39.42"/>
    <col collapsed="false" customWidth="true" hidden="false" outlineLevel="0" max="1027" min="1027" style="1" width="9.57"/>
    <col collapsed="false" customWidth="true" hidden="false" outlineLevel="0" max="1029" min="1029" style="1" width="9.57"/>
    <col collapsed="false" customWidth="true" hidden="false" outlineLevel="0" max="1032" min="1032" style="1" width="9.57"/>
    <col collapsed="false" customWidth="true" hidden="false" outlineLevel="0" max="1281" min="1281" style="1" width="4.57"/>
    <col collapsed="false" customWidth="true" hidden="false" outlineLevel="0" max="1282" min="1282" style="1" width="39.42"/>
    <col collapsed="false" customWidth="true" hidden="false" outlineLevel="0" max="1283" min="1283" style="1" width="9.57"/>
    <col collapsed="false" customWidth="true" hidden="false" outlineLevel="0" max="1285" min="1285" style="1" width="9.57"/>
    <col collapsed="false" customWidth="true" hidden="false" outlineLevel="0" max="1288" min="1288" style="1" width="9.57"/>
    <col collapsed="false" customWidth="true" hidden="false" outlineLevel="0" max="1537" min="1537" style="1" width="4.57"/>
    <col collapsed="false" customWidth="true" hidden="false" outlineLevel="0" max="1538" min="1538" style="1" width="39.42"/>
    <col collapsed="false" customWidth="true" hidden="false" outlineLevel="0" max="1539" min="1539" style="1" width="9.57"/>
    <col collapsed="false" customWidth="true" hidden="false" outlineLevel="0" max="1541" min="1541" style="1" width="9.57"/>
    <col collapsed="false" customWidth="true" hidden="false" outlineLevel="0" max="1544" min="1544" style="1" width="9.57"/>
    <col collapsed="false" customWidth="true" hidden="false" outlineLevel="0" max="1793" min="1793" style="1" width="4.57"/>
    <col collapsed="false" customWidth="true" hidden="false" outlineLevel="0" max="1794" min="1794" style="1" width="39.42"/>
    <col collapsed="false" customWidth="true" hidden="false" outlineLevel="0" max="1795" min="1795" style="1" width="9.57"/>
    <col collapsed="false" customWidth="true" hidden="false" outlineLevel="0" max="1797" min="1797" style="1" width="9.57"/>
    <col collapsed="false" customWidth="true" hidden="false" outlineLevel="0" max="1800" min="1800" style="1" width="9.57"/>
    <col collapsed="false" customWidth="true" hidden="false" outlineLevel="0" max="2049" min="2049" style="1" width="4.57"/>
    <col collapsed="false" customWidth="true" hidden="false" outlineLevel="0" max="2050" min="2050" style="1" width="39.42"/>
    <col collapsed="false" customWidth="true" hidden="false" outlineLevel="0" max="2051" min="2051" style="1" width="9.57"/>
    <col collapsed="false" customWidth="true" hidden="false" outlineLevel="0" max="2053" min="2053" style="1" width="9.57"/>
    <col collapsed="false" customWidth="true" hidden="false" outlineLevel="0" max="2056" min="2056" style="1" width="9.57"/>
    <col collapsed="false" customWidth="true" hidden="false" outlineLevel="0" max="2305" min="2305" style="1" width="4.57"/>
    <col collapsed="false" customWidth="true" hidden="false" outlineLevel="0" max="2306" min="2306" style="1" width="39.42"/>
    <col collapsed="false" customWidth="true" hidden="false" outlineLevel="0" max="2307" min="2307" style="1" width="9.57"/>
    <col collapsed="false" customWidth="true" hidden="false" outlineLevel="0" max="2309" min="2309" style="1" width="9.57"/>
    <col collapsed="false" customWidth="true" hidden="false" outlineLevel="0" max="2312" min="2312" style="1" width="9.57"/>
    <col collapsed="false" customWidth="true" hidden="false" outlineLevel="0" max="2561" min="2561" style="1" width="4.57"/>
    <col collapsed="false" customWidth="true" hidden="false" outlineLevel="0" max="2562" min="2562" style="1" width="39.42"/>
    <col collapsed="false" customWidth="true" hidden="false" outlineLevel="0" max="2563" min="2563" style="1" width="9.57"/>
    <col collapsed="false" customWidth="true" hidden="false" outlineLevel="0" max="2565" min="2565" style="1" width="9.57"/>
    <col collapsed="false" customWidth="true" hidden="false" outlineLevel="0" max="2568" min="2568" style="1" width="9.57"/>
    <col collapsed="false" customWidth="true" hidden="false" outlineLevel="0" max="2817" min="2817" style="1" width="4.57"/>
    <col collapsed="false" customWidth="true" hidden="false" outlineLevel="0" max="2818" min="2818" style="1" width="39.42"/>
    <col collapsed="false" customWidth="true" hidden="false" outlineLevel="0" max="2819" min="2819" style="1" width="9.57"/>
    <col collapsed="false" customWidth="true" hidden="false" outlineLevel="0" max="2821" min="2821" style="1" width="9.57"/>
    <col collapsed="false" customWidth="true" hidden="false" outlineLevel="0" max="2824" min="2824" style="1" width="9.57"/>
    <col collapsed="false" customWidth="true" hidden="false" outlineLevel="0" max="3073" min="3073" style="1" width="4.57"/>
    <col collapsed="false" customWidth="true" hidden="false" outlineLevel="0" max="3074" min="3074" style="1" width="39.42"/>
    <col collapsed="false" customWidth="true" hidden="false" outlineLevel="0" max="3075" min="3075" style="1" width="9.57"/>
    <col collapsed="false" customWidth="true" hidden="false" outlineLevel="0" max="3077" min="3077" style="1" width="9.57"/>
    <col collapsed="false" customWidth="true" hidden="false" outlineLevel="0" max="3080" min="3080" style="1" width="9.57"/>
    <col collapsed="false" customWidth="true" hidden="false" outlineLevel="0" max="3329" min="3329" style="1" width="4.57"/>
    <col collapsed="false" customWidth="true" hidden="false" outlineLevel="0" max="3330" min="3330" style="1" width="39.42"/>
    <col collapsed="false" customWidth="true" hidden="false" outlineLevel="0" max="3331" min="3331" style="1" width="9.57"/>
    <col collapsed="false" customWidth="true" hidden="false" outlineLevel="0" max="3333" min="3333" style="1" width="9.57"/>
    <col collapsed="false" customWidth="true" hidden="false" outlineLevel="0" max="3336" min="3336" style="1" width="9.57"/>
    <col collapsed="false" customWidth="true" hidden="false" outlineLevel="0" max="3585" min="3585" style="1" width="4.57"/>
    <col collapsed="false" customWidth="true" hidden="false" outlineLevel="0" max="3586" min="3586" style="1" width="39.42"/>
    <col collapsed="false" customWidth="true" hidden="false" outlineLevel="0" max="3587" min="3587" style="1" width="9.57"/>
    <col collapsed="false" customWidth="true" hidden="false" outlineLevel="0" max="3589" min="3589" style="1" width="9.57"/>
    <col collapsed="false" customWidth="true" hidden="false" outlineLevel="0" max="3592" min="3592" style="1" width="9.57"/>
    <col collapsed="false" customWidth="true" hidden="false" outlineLevel="0" max="3841" min="3841" style="1" width="4.57"/>
    <col collapsed="false" customWidth="true" hidden="false" outlineLevel="0" max="3842" min="3842" style="1" width="39.42"/>
    <col collapsed="false" customWidth="true" hidden="false" outlineLevel="0" max="3843" min="3843" style="1" width="9.57"/>
    <col collapsed="false" customWidth="true" hidden="false" outlineLevel="0" max="3845" min="3845" style="1" width="9.57"/>
    <col collapsed="false" customWidth="true" hidden="false" outlineLevel="0" max="3848" min="3848" style="1" width="9.57"/>
    <col collapsed="false" customWidth="true" hidden="false" outlineLevel="0" max="4097" min="4097" style="1" width="4.57"/>
    <col collapsed="false" customWidth="true" hidden="false" outlineLevel="0" max="4098" min="4098" style="1" width="39.42"/>
    <col collapsed="false" customWidth="true" hidden="false" outlineLevel="0" max="4099" min="4099" style="1" width="9.57"/>
    <col collapsed="false" customWidth="true" hidden="false" outlineLevel="0" max="4101" min="4101" style="1" width="9.57"/>
    <col collapsed="false" customWidth="true" hidden="false" outlineLevel="0" max="4104" min="4104" style="1" width="9.57"/>
    <col collapsed="false" customWidth="true" hidden="false" outlineLevel="0" max="4353" min="4353" style="1" width="4.57"/>
    <col collapsed="false" customWidth="true" hidden="false" outlineLevel="0" max="4354" min="4354" style="1" width="39.42"/>
    <col collapsed="false" customWidth="true" hidden="false" outlineLevel="0" max="4355" min="4355" style="1" width="9.57"/>
    <col collapsed="false" customWidth="true" hidden="false" outlineLevel="0" max="4357" min="4357" style="1" width="9.57"/>
    <col collapsed="false" customWidth="true" hidden="false" outlineLevel="0" max="4360" min="4360" style="1" width="9.57"/>
    <col collapsed="false" customWidth="true" hidden="false" outlineLevel="0" max="4609" min="4609" style="1" width="4.57"/>
    <col collapsed="false" customWidth="true" hidden="false" outlineLevel="0" max="4610" min="4610" style="1" width="39.42"/>
    <col collapsed="false" customWidth="true" hidden="false" outlineLevel="0" max="4611" min="4611" style="1" width="9.57"/>
    <col collapsed="false" customWidth="true" hidden="false" outlineLevel="0" max="4613" min="4613" style="1" width="9.57"/>
    <col collapsed="false" customWidth="true" hidden="false" outlineLevel="0" max="4616" min="4616" style="1" width="9.57"/>
    <col collapsed="false" customWidth="true" hidden="false" outlineLevel="0" max="4865" min="4865" style="1" width="4.57"/>
    <col collapsed="false" customWidth="true" hidden="false" outlineLevel="0" max="4866" min="4866" style="1" width="39.42"/>
    <col collapsed="false" customWidth="true" hidden="false" outlineLevel="0" max="4867" min="4867" style="1" width="9.57"/>
    <col collapsed="false" customWidth="true" hidden="false" outlineLevel="0" max="4869" min="4869" style="1" width="9.57"/>
    <col collapsed="false" customWidth="true" hidden="false" outlineLevel="0" max="4872" min="4872" style="1" width="9.57"/>
    <col collapsed="false" customWidth="true" hidden="false" outlineLevel="0" max="5121" min="5121" style="1" width="4.57"/>
    <col collapsed="false" customWidth="true" hidden="false" outlineLevel="0" max="5122" min="5122" style="1" width="39.42"/>
    <col collapsed="false" customWidth="true" hidden="false" outlineLevel="0" max="5123" min="5123" style="1" width="9.57"/>
    <col collapsed="false" customWidth="true" hidden="false" outlineLevel="0" max="5125" min="5125" style="1" width="9.57"/>
    <col collapsed="false" customWidth="true" hidden="false" outlineLevel="0" max="5128" min="5128" style="1" width="9.57"/>
    <col collapsed="false" customWidth="true" hidden="false" outlineLevel="0" max="5377" min="5377" style="1" width="4.57"/>
    <col collapsed="false" customWidth="true" hidden="false" outlineLevel="0" max="5378" min="5378" style="1" width="39.42"/>
    <col collapsed="false" customWidth="true" hidden="false" outlineLevel="0" max="5379" min="5379" style="1" width="9.57"/>
    <col collapsed="false" customWidth="true" hidden="false" outlineLevel="0" max="5381" min="5381" style="1" width="9.57"/>
    <col collapsed="false" customWidth="true" hidden="false" outlineLevel="0" max="5384" min="5384" style="1" width="9.57"/>
    <col collapsed="false" customWidth="true" hidden="false" outlineLevel="0" max="5633" min="5633" style="1" width="4.57"/>
    <col collapsed="false" customWidth="true" hidden="false" outlineLevel="0" max="5634" min="5634" style="1" width="39.42"/>
    <col collapsed="false" customWidth="true" hidden="false" outlineLevel="0" max="5635" min="5635" style="1" width="9.57"/>
    <col collapsed="false" customWidth="true" hidden="false" outlineLevel="0" max="5637" min="5637" style="1" width="9.57"/>
    <col collapsed="false" customWidth="true" hidden="false" outlineLevel="0" max="5640" min="5640" style="1" width="9.57"/>
    <col collapsed="false" customWidth="true" hidden="false" outlineLevel="0" max="5889" min="5889" style="1" width="4.57"/>
    <col collapsed="false" customWidth="true" hidden="false" outlineLevel="0" max="5890" min="5890" style="1" width="39.42"/>
    <col collapsed="false" customWidth="true" hidden="false" outlineLevel="0" max="5891" min="5891" style="1" width="9.57"/>
    <col collapsed="false" customWidth="true" hidden="false" outlineLevel="0" max="5893" min="5893" style="1" width="9.57"/>
    <col collapsed="false" customWidth="true" hidden="false" outlineLevel="0" max="5896" min="5896" style="1" width="9.57"/>
    <col collapsed="false" customWidth="true" hidden="false" outlineLevel="0" max="6145" min="6145" style="1" width="4.57"/>
    <col collapsed="false" customWidth="true" hidden="false" outlineLevel="0" max="6146" min="6146" style="1" width="39.42"/>
    <col collapsed="false" customWidth="true" hidden="false" outlineLevel="0" max="6147" min="6147" style="1" width="9.57"/>
    <col collapsed="false" customWidth="true" hidden="false" outlineLevel="0" max="6149" min="6149" style="1" width="9.57"/>
    <col collapsed="false" customWidth="true" hidden="false" outlineLevel="0" max="6152" min="6152" style="1" width="9.57"/>
    <col collapsed="false" customWidth="true" hidden="false" outlineLevel="0" max="6401" min="6401" style="1" width="4.57"/>
    <col collapsed="false" customWidth="true" hidden="false" outlineLevel="0" max="6402" min="6402" style="1" width="39.42"/>
    <col collapsed="false" customWidth="true" hidden="false" outlineLevel="0" max="6403" min="6403" style="1" width="9.57"/>
    <col collapsed="false" customWidth="true" hidden="false" outlineLevel="0" max="6405" min="6405" style="1" width="9.57"/>
    <col collapsed="false" customWidth="true" hidden="false" outlineLevel="0" max="6408" min="6408" style="1" width="9.57"/>
    <col collapsed="false" customWidth="true" hidden="false" outlineLevel="0" max="6657" min="6657" style="1" width="4.57"/>
    <col collapsed="false" customWidth="true" hidden="false" outlineLevel="0" max="6658" min="6658" style="1" width="39.42"/>
    <col collapsed="false" customWidth="true" hidden="false" outlineLevel="0" max="6659" min="6659" style="1" width="9.57"/>
    <col collapsed="false" customWidth="true" hidden="false" outlineLevel="0" max="6661" min="6661" style="1" width="9.57"/>
    <col collapsed="false" customWidth="true" hidden="false" outlineLevel="0" max="6664" min="6664" style="1" width="9.57"/>
    <col collapsed="false" customWidth="true" hidden="false" outlineLevel="0" max="6913" min="6913" style="1" width="4.57"/>
    <col collapsed="false" customWidth="true" hidden="false" outlineLevel="0" max="6914" min="6914" style="1" width="39.42"/>
    <col collapsed="false" customWidth="true" hidden="false" outlineLevel="0" max="6915" min="6915" style="1" width="9.57"/>
    <col collapsed="false" customWidth="true" hidden="false" outlineLevel="0" max="6917" min="6917" style="1" width="9.57"/>
    <col collapsed="false" customWidth="true" hidden="false" outlineLevel="0" max="6920" min="6920" style="1" width="9.57"/>
    <col collapsed="false" customWidth="true" hidden="false" outlineLevel="0" max="7169" min="7169" style="1" width="4.57"/>
    <col collapsed="false" customWidth="true" hidden="false" outlineLevel="0" max="7170" min="7170" style="1" width="39.42"/>
    <col collapsed="false" customWidth="true" hidden="false" outlineLevel="0" max="7171" min="7171" style="1" width="9.57"/>
    <col collapsed="false" customWidth="true" hidden="false" outlineLevel="0" max="7173" min="7173" style="1" width="9.57"/>
    <col collapsed="false" customWidth="true" hidden="false" outlineLevel="0" max="7176" min="7176" style="1" width="9.57"/>
    <col collapsed="false" customWidth="true" hidden="false" outlineLevel="0" max="7425" min="7425" style="1" width="4.57"/>
    <col collapsed="false" customWidth="true" hidden="false" outlineLevel="0" max="7426" min="7426" style="1" width="39.42"/>
    <col collapsed="false" customWidth="true" hidden="false" outlineLevel="0" max="7427" min="7427" style="1" width="9.57"/>
    <col collapsed="false" customWidth="true" hidden="false" outlineLevel="0" max="7429" min="7429" style="1" width="9.57"/>
    <col collapsed="false" customWidth="true" hidden="false" outlineLevel="0" max="7432" min="7432" style="1" width="9.57"/>
    <col collapsed="false" customWidth="true" hidden="false" outlineLevel="0" max="7681" min="7681" style="1" width="4.57"/>
    <col collapsed="false" customWidth="true" hidden="false" outlineLevel="0" max="7682" min="7682" style="1" width="39.42"/>
    <col collapsed="false" customWidth="true" hidden="false" outlineLevel="0" max="7683" min="7683" style="1" width="9.57"/>
    <col collapsed="false" customWidth="true" hidden="false" outlineLevel="0" max="7685" min="7685" style="1" width="9.57"/>
    <col collapsed="false" customWidth="true" hidden="false" outlineLevel="0" max="7688" min="7688" style="1" width="9.57"/>
    <col collapsed="false" customWidth="true" hidden="false" outlineLevel="0" max="7937" min="7937" style="1" width="4.57"/>
    <col collapsed="false" customWidth="true" hidden="false" outlineLevel="0" max="7938" min="7938" style="1" width="39.42"/>
    <col collapsed="false" customWidth="true" hidden="false" outlineLevel="0" max="7939" min="7939" style="1" width="9.57"/>
    <col collapsed="false" customWidth="true" hidden="false" outlineLevel="0" max="7941" min="7941" style="1" width="9.57"/>
    <col collapsed="false" customWidth="true" hidden="false" outlineLevel="0" max="7944" min="7944" style="1" width="9.57"/>
    <col collapsed="false" customWidth="true" hidden="false" outlineLevel="0" max="8193" min="8193" style="1" width="4.57"/>
    <col collapsed="false" customWidth="true" hidden="false" outlineLevel="0" max="8194" min="8194" style="1" width="39.42"/>
    <col collapsed="false" customWidth="true" hidden="false" outlineLevel="0" max="8195" min="8195" style="1" width="9.57"/>
    <col collapsed="false" customWidth="true" hidden="false" outlineLevel="0" max="8197" min="8197" style="1" width="9.57"/>
    <col collapsed="false" customWidth="true" hidden="false" outlineLevel="0" max="8200" min="8200" style="1" width="9.57"/>
    <col collapsed="false" customWidth="true" hidden="false" outlineLevel="0" max="8449" min="8449" style="1" width="4.57"/>
    <col collapsed="false" customWidth="true" hidden="false" outlineLevel="0" max="8450" min="8450" style="1" width="39.42"/>
    <col collapsed="false" customWidth="true" hidden="false" outlineLevel="0" max="8451" min="8451" style="1" width="9.57"/>
    <col collapsed="false" customWidth="true" hidden="false" outlineLevel="0" max="8453" min="8453" style="1" width="9.57"/>
    <col collapsed="false" customWidth="true" hidden="false" outlineLevel="0" max="8456" min="8456" style="1" width="9.57"/>
    <col collapsed="false" customWidth="true" hidden="false" outlineLevel="0" max="8705" min="8705" style="1" width="4.57"/>
    <col collapsed="false" customWidth="true" hidden="false" outlineLevel="0" max="8706" min="8706" style="1" width="39.42"/>
    <col collapsed="false" customWidth="true" hidden="false" outlineLevel="0" max="8707" min="8707" style="1" width="9.57"/>
    <col collapsed="false" customWidth="true" hidden="false" outlineLevel="0" max="8709" min="8709" style="1" width="9.57"/>
    <col collapsed="false" customWidth="true" hidden="false" outlineLevel="0" max="8712" min="8712" style="1" width="9.57"/>
    <col collapsed="false" customWidth="true" hidden="false" outlineLevel="0" max="8961" min="8961" style="1" width="4.57"/>
    <col collapsed="false" customWidth="true" hidden="false" outlineLevel="0" max="8962" min="8962" style="1" width="39.42"/>
    <col collapsed="false" customWidth="true" hidden="false" outlineLevel="0" max="8963" min="8963" style="1" width="9.57"/>
    <col collapsed="false" customWidth="true" hidden="false" outlineLevel="0" max="8965" min="8965" style="1" width="9.57"/>
    <col collapsed="false" customWidth="true" hidden="false" outlineLevel="0" max="8968" min="8968" style="1" width="9.57"/>
    <col collapsed="false" customWidth="true" hidden="false" outlineLevel="0" max="9217" min="9217" style="1" width="4.57"/>
    <col collapsed="false" customWidth="true" hidden="false" outlineLevel="0" max="9218" min="9218" style="1" width="39.42"/>
    <col collapsed="false" customWidth="true" hidden="false" outlineLevel="0" max="9219" min="9219" style="1" width="9.57"/>
    <col collapsed="false" customWidth="true" hidden="false" outlineLevel="0" max="9221" min="9221" style="1" width="9.57"/>
    <col collapsed="false" customWidth="true" hidden="false" outlineLevel="0" max="9224" min="9224" style="1" width="9.57"/>
    <col collapsed="false" customWidth="true" hidden="false" outlineLevel="0" max="9473" min="9473" style="1" width="4.57"/>
    <col collapsed="false" customWidth="true" hidden="false" outlineLevel="0" max="9474" min="9474" style="1" width="39.42"/>
    <col collapsed="false" customWidth="true" hidden="false" outlineLevel="0" max="9475" min="9475" style="1" width="9.57"/>
    <col collapsed="false" customWidth="true" hidden="false" outlineLevel="0" max="9477" min="9477" style="1" width="9.57"/>
    <col collapsed="false" customWidth="true" hidden="false" outlineLevel="0" max="9480" min="9480" style="1" width="9.57"/>
    <col collapsed="false" customWidth="true" hidden="false" outlineLevel="0" max="9729" min="9729" style="1" width="4.57"/>
    <col collapsed="false" customWidth="true" hidden="false" outlineLevel="0" max="9730" min="9730" style="1" width="39.42"/>
    <col collapsed="false" customWidth="true" hidden="false" outlineLevel="0" max="9731" min="9731" style="1" width="9.57"/>
    <col collapsed="false" customWidth="true" hidden="false" outlineLevel="0" max="9733" min="9733" style="1" width="9.57"/>
    <col collapsed="false" customWidth="true" hidden="false" outlineLevel="0" max="9736" min="9736" style="1" width="9.57"/>
    <col collapsed="false" customWidth="true" hidden="false" outlineLevel="0" max="9985" min="9985" style="1" width="4.57"/>
    <col collapsed="false" customWidth="true" hidden="false" outlineLevel="0" max="9986" min="9986" style="1" width="39.42"/>
    <col collapsed="false" customWidth="true" hidden="false" outlineLevel="0" max="9987" min="9987" style="1" width="9.57"/>
    <col collapsed="false" customWidth="true" hidden="false" outlineLevel="0" max="9989" min="9989" style="1" width="9.57"/>
    <col collapsed="false" customWidth="true" hidden="false" outlineLevel="0" max="9992" min="9992" style="1" width="9.57"/>
    <col collapsed="false" customWidth="true" hidden="false" outlineLevel="0" max="10241" min="10241" style="1" width="4.57"/>
    <col collapsed="false" customWidth="true" hidden="false" outlineLevel="0" max="10242" min="10242" style="1" width="39.42"/>
    <col collapsed="false" customWidth="true" hidden="false" outlineLevel="0" max="10243" min="10243" style="1" width="9.57"/>
    <col collapsed="false" customWidth="true" hidden="false" outlineLevel="0" max="10245" min="10245" style="1" width="9.57"/>
    <col collapsed="false" customWidth="true" hidden="false" outlineLevel="0" max="10248" min="10248" style="1" width="9.57"/>
    <col collapsed="false" customWidth="true" hidden="false" outlineLevel="0" max="10497" min="10497" style="1" width="4.57"/>
    <col collapsed="false" customWidth="true" hidden="false" outlineLevel="0" max="10498" min="10498" style="1" width="39.42"/>
    <col collapsed="false" customWidth="true" hidden="false" outlineLevel="0" max="10499" min="10499" style="1" width="9.57"/>
    <col collapsed="false" customWidth="true" hidden="false" outlineLevel="0" max="10501" min="10501" style="1" width="9.57"/>
    <col collapsed="false" customWidth="true" hidden="false" outlineLevel="0" max="10504" min="10504" style="1" width="9.57"/>
    <col collapsed="false" customWidth="true" hidden="false" outlineLevel="0" max="10753" min="10753" style="1" width="4.57"/>
    <col collapsed="false" customWidth="true" hidden="false" outlineLevel="0" max="10754" min="10754" style="1" width="39.42"/>
    <col collapsed="false" customWidth="true" hidden="false" outlineLevel="0" max="10755" min="10755" style="1" width="9.57"/>
    <col collapsed="false" customWidth="true" hidden="false" outlineLevel="0" max="10757" min="10757" style="1" width="9.57"/>
    <col collapsed="false" customWidth="true" hidden="false" outlineLevel="0" max="10760" min="10760" style="1" width="9.57"/>
    <col collapsed="false" customWidth="true" hidden="false" outlineLevel="0" max="11009" min="11009" style="1" width="4.57"/>
    <col collapsed="false" customWidth="true" hidden="false" outlineLevel="0" max="11010" min="11010" style="1" width="39.42"/>
    <col collapsed="false" customWidth="true" hidden="false" outlineLevel="0" max="11011" min="11011" style="1" width="9.57"/>
    <col collapsed="false" customWidth="true" hidden="false" outlineLevel="0" max="11013" min="11013" style="1" width="9.57"/>
    <col collapsed="false" customWidth="true" hidden="false" outlineLevel="0" max="11016" min="11016" style="1" width="9.57"/>
    <col collapsed="false" customWidth="true" hidden="false" outlineLevel="0" max="11265" min="11265" style="1" width="4.57"/>
    <col collapsed="false" customWidth="true" hidden="false" outlineLevel="0" max="11266" min="11266" style="1" width="39.42"/>
    <col collapsed="false" customWidth="true" hidden="false" outlineLevel="0" max="11267" min="11267" style="1" width="9.57"/>
    <col collapsed="false" customWidth="true" hidden="false" outlineLevel="0" max="11269" min="11269" style="1" width="9.57"/>
    <col collapsed="false" customWidth="true" hidden="false" outlineLevel="0" max="11272" min="11272" style="1" width="9.57"/>
    <col collapsed="false" customWidth="true" hidden="false" outlineLevel="0" max="11521" min="11521" style="1" width="4.57"/>
    <col collapsed="false" customWidth="true" hidden="false" outlineLevel="0" max="11522" min="11522" style="1" width="39.42"/>
    <col collapsed="false" customWidth="true" hidden="false" outlineLevel="0" max="11523" min="11523" style="1" width="9.57"/>
    <col collapsed="false" customWidth="true" hidden="false" outlineLevel="0" max="11525" min="11525" style="1" width="9.57"/>
    <col collapsed="false" customWidth="true" hidden="false" outlineLevel="0" max="11528" min="11528" style="1" width="9.57"/>
    <col collapsed="false" customWidth="true" hidden="false" outlineLevel="0" max="11777" min="11777" style="1" width="4.57"/>
    <col collapsed="false" customWidth="true" hidden="false" outlineLevel="0" max="11778" min="11778" style="1" width="39.42"/>
    <col collapsed="false" customWidth="true" hidden="false" outlineLevel="0" max="11779" min="11779" style="1" width="9.57"/>
    <col collapsed="false" customWidth="true" hidden="false" outlineLevel="0" max="11781" min="11781" style="1" width="9.57"/>
    <col collapsed="false" customWidth="true" hidden="false" outlineLevel="0" max="11784" min="11784" style="1" width="9.57"/>
    <col collapsed="false" customWidth="true" hidden="false" outlineLevel="0" max="12033" min="12033" style="1" width="4.57"/>
    <col collapsed="false" customWidth="true" hidden="false" outlineLevel="0" max="12034" min="12034" style="1" width="39.42"/>
    <col collapsed="false" customWidth="true" hidden="false" outlineLevel="0" max="12035" min="12035" style="1" width="9.57"/>
    <col collapsed="false" customWidth="true" hidden="false" outlineLevel="0" max="12037" min="12037" style="1" width="9.57"/>
    <col collapsed="false" customWidth="true" hidden="false" outlineLevel="0" max="12040" min="12040" style="1" width="9.57"/>
    <col collapsed="false" customWidth="true" hidden="false" outlineLevel="0" max="12289" min="12289" style="1" width="4.57"/>
    <col collapsed="false" customWidth="true" hidden="false" outlineLevel="0" max="12290" min="12290" style="1" width="39.42"/>
    <col collapsed="false" customWidth="true" hidden="false" outlineLevel="0" max="12291" min="12291" style="1" width="9.57"/>
    <col collapsed="false" customWidth="true" hidden="false" outlineLevel="0" max="12293" min="12293" style="1" width="9.57"/>
    <col collapsed="false" customWidth="true" hidden="false" outlineLevel="0" max="12296" min="12296" style="1" width="9.57"/>
    <col collapsed="false" customWidth="true" hidden="false" outlineLevel="0" max="12545" min="12545" style="1" width="4.57"/>
    <col collapsed="false" customWidth="true" hidden="false" outlineLevel="0" max="12546" min="12546" style="1" width="39.42"/>
    <col collapsed="false" customWidth="true" hidden="false" outlineLevel="0" max="12547" min="12547" style="1" width="9.57"/>
    <col collapsed="false" customWidth="true" hidden="false" outlineLevel="0" max="12549" min="12549" style="1" width="9.57"/>
    <col collapsed="false" customWidth="true" hidden="false" outlineLevel="0" max="12552" min="12552" style="1" width="9.57"/>
    <col collapsed="false" customWidth="true" hidden="false" outlineLevel="0" max="12801" min="12801" style="1" width="4.57"/>
    <col collapsed="false" customWidth="true" hidden="false" outlineLevel="0" max="12802" min="12802" style="1" width="39.42"/>
    <col collapsed="false" customWidth="true" hidden="false" outlineLevel="0" max="12803" min="12803" style="1" width="9.57"/>
    <col collapsed="false" customWidth="true" hidden="false" outlineLevel="0" max="12805" min="12805" style="1" width="9.57"/>
    <col collapsed="false" customWidth="true" hidden="false" outlineLevel="0" max="12808" min="12808" style="1" width="9.57"/>
    <col collapsed="false" customWidth="true" hidden="false" outlineLevel="0" max="13057" min="13057" style="1" width="4.57"/>
    <col collapsed="false" customWidth="true" hidden="false" outlineLevel="0" max="13058" min="13058" style="1" width="39.42"/>
    <col collapsed="false" customWidth="true" hidden="false" outlineLevel="0" max="13059" min="13059" style="1" width="9.57"/>
    <col collapsed="false" customWidth="true" hidden="false" outlineLevel="0" max="13061" min="13061" style="1" width="9.57"/>
    <col collapsed="false" customWidth="true" hidden="false" outlineLevel="0" max="13064" min="13064" style="1" width="9.57"/>
    <col collapsed="false" customWidth="true" hidden="false" outlineLevel="0" max="13313" min="13313" style="1" width="4.57"/>
    <col collapsed="false" customWidth="true" hidden="false" outlineLevel="0" max="13314" min="13314" style="1" width="39.42"/>
    <col collapsed="false" customWidth="true" hidden="false" outlineLevel="0" max="13315" min="13315" style="1" width="9.57"/>
    <col collapsed="false" customWidth="true" hidden="false" outlineLevel="0" max="13317" min="13317" style="1" width="9.57"/>
    <col collapsed="false" customWidth="true" hidden="false" outlineLevel="0" max="13320" min="13320" style="1" width="9.57"/>
    <col collapsed="false" customWidth="true" hidden="false" outlineLevel="0" max="13569" min="13569" style="1" width="4.57"/>
    <col collapsed="false" customWidth="true" hidden="false" outlineLevel="0" max="13570" min="13570" style="1" width="39.42"/>
    <col collapsed="false" customWidth="true" hidden="false" outlineLevel="0" max="13571" min="13571" style="1" width="9.57"/>
    <col collapsed="false" customWidth="true" hidden="false" outlineLevel="0" max="13573" min="13573" style="1" width="9.57"/>
    <col collapsed="false" customWidth="true" hidden="false" outlineLevel="0" max="13576" min="13576" style="1" width="9.57"/>
    <col collapsed="false" customWidth="true" hidden="false" outlineLevel="0" max="13825" min="13825" style="1" width="4.57"/>
    <col collapsed="false" customWidth="true" hidden="false" outlineLevel="0" max="13826" min="13826" style="1" width="39.42"/>
    <col collapsed="false" customWidth="true" hidden="false" outlineLevel="0" max="13827" min="13827" style="1" width="9.57"/>
    <col collapsed="false" customWidth="true" hidden="false" outlineLevel="0" max="13829" min="13829" style="1" width="9.57"/>
    <col collapsed="false" customWidth="true" hidden="false" outlineLevel="0" max="13832" min="13832" style="1" width="9.57"/>
    <col collapsed="false" customWidth="true" hidden="false" outlineLevel="0" max="14081" min="14081" style="1" width="4.57"/>
    <col collapsed="false" customWidth="true" hidden="false" outlineLevel="0" max="14082" min="14082" style="1" width="39.42"/>
    <col collapsed="false" customWidth="true" hidden="false" outlineLevel="0" max="14083" min="14083" style="1" width="9.57"/>
    <col collapsed="false" customWidth="true" hidden="false" outlineLevel="0" max="14085" min="14085" style="1" width="9.57"/>
    <col collapsed="false" customWidth="true" hidden="false" outlineLevel="0" max="14088" min="14088" style="1" width="9.57"/>
    <col collapsed="false" customWidth="true" hidden="false" outlineLevel="0" max="14337" min="14337" style="1" width="4.57"/>
    <col collapsed="false" customWidth="true" hidden="false" outlineLevel="0" max="14338" min="14338" style="1" width="39.42"/>
    <col collapsed="false" customWidth="true" hidden="false" outlineLevel="0" max="14339" min="14339" style="1" width="9.57"/>
    <col collapsed="false" customWidth="true" hidden="false" outlineLevel="0" max="14341" min="14341" style="1" width="9.57"/>
    <col collapsed="false" customWidth="true" hidden="false" outlineLevel="0" max="14344" min="14344" style="1" width="9.57"/>
    <col collapsed="false" customWidth="true" hidden="false" outlineLevel="0" max="14593" min="14593" style="1" width="4.57"/>
    <col collapsed="false" customWidth="true" hidden="false" outlineLevel="0" max="14594" min="14594" style="1" width="39.42"/>
    <col collapsed="false" customWidth="true" hidden="false" outlineLevel="0" max="14595" min="14595" style="1" width="9.57"/>
    <col collapsed="false" customWidth="true" hidden="false" outlineLevel="0" max="14597" min="14597" style="1" width="9.57"/>
    <col collapsed="false" customWidth="true" hidden="false" outlineLevel="0" max="14600" min="14600" style="1" width="9.57"/>
    <col collapsed="false" customWidth="true" hidden="false" outlineLevel="0" max="14849" min="14849" style="1" width="4.57"/>
    <col collapsed="false" customWidth="true" hidden="false" outlineLevel="0" max="14850" min="14850" style="1" width="39.42"/>
    <col collapsed="false" customWidth="true" hidden="false" outlineLevel="0" max="14851" min="14851" style="1" width="9.57"/>
    <col collapsed="false" customWidth="true" hidden="false" outlineLevel="0" max="14853" min="14853" style="1" width="9.57"/>
    <col collapsed="false" customWidth="true" hidden="false" outlineLevel="0" max="14856" min="14856" style="1" width="9.57"/>
    <col collapsed="false" customWidth="true" hidden="false" outlineLevel="0" max="15105" min="15105" style="1" width="4.57"/>
    <col collapsed="false" customWidth="true" hidden="false" outlineLevel="0" max="15106" min="15106" style="1" width="39.42"/>
    <col collapsed="false" customWidth="true" hidden="false" outlineLevel="0" max="15107" min="15107" style="1" width="9.57"/>
    <col collapsed="false" customWidth="true" hidden="false" outlineLevel="0" max="15109" min="15109" style="1" width="9.57"/>
    <col collapsed="false" customWidth="true" hidden="false" outlineLevel="0" max="15112" min="15112" style="1" width="9.57"/>
    <col collapsed="false" customWidth="true" hidden="false" outlineLevel="0" max="15361" min="15361" style="1" width="4.57"/>
    <col collapsed="false" customWidth="true" hidden="false" outlineLevel="0" max="15362" min="15362" style="1" width="39.42"/>
    <col collapsed="false" customWidth="true" hidden="false" outlineLevel="0" max="15363" min="15363" style="1" width="9.57"/>
    <col collapsed="false" customWidth="true" hidden="false" outlineLevel="0" max="15365" min="15365" style="1" width="9.57"/>
    <col collapsed="false" customWidth="true" hidden="false" outlineLevel="0" max="15368" min="15368" style="1" width="9.57"/>
    <col collapsed="false" customWidth="true" hidden="false" outlineLevel="0" max="15617" min="15617" style="1" width="4.57"/>
    <col collapsed="false" customWidth="true" hidden="false" outlineLevel="0" max="15618" min="15618" style="1" width="39.42"/>
    <col collapsed="false" customWidth="true" hidden="false" outlineLevel="0" max="15619" min="15619" style="1" width="9.57"/>
    <col collapsed="false" customWidth="true" hidden="false" outlineLevel="0" max="15621" min="15621" style="1" width="9.57"/>
    <col collapsed="false" customWidth="true" hidden="false" outlineLevel="0" max="15624" min="15624" style="1" width="9.57"/>
    <col collapsed="false" customWidth="true" hidden="false" outlineLevel="0" max="15873" min="15873" style="1" width="4.57"/>
    <col collapsed="false" customWidth="true" hidden="false" outlineLevel="0" max="15874" min="15874" style="1" width="39.42"/>
    <col collapsed="false" customWidth="true" hidden="false" outlineLevel="0" max="15875" min="15875" style="1" width="9.57"/>
    <col collapsed="false" customWidth="true" hidden="false" outlineLevel="0" max="15877" min="15877" style="1" width="9.57"/>
    <col collapsed="false" customWidth="true" hidden="false" outlineLevel="0" max="15880" min="15880" style="1" width="9.57"/>
    <col collapsed="false" customWidth="true" hidden="false" outlineLevel="0" max="16129" min="16129" style="1" width="4.57"/>
    <col collapsed="false" customWidth="true" hidden="false" outlineLevel="0" max="16130" min="16130" style="1" width="39.42"/>
    <col collapsed="false" customWidth="true" hidden="false" outlineLevel="0" max="16131" min="16131" style="1" width="9.57"/>
    <col collapsed="false" customWidth="true" hidden="false" outlineLevel="0" max="16133" min="16133" style="1" width="9.57"/>
    <col collapsed="false" customWidth="true" hidden="false" outlineLevel="0" max="16136" min="16136" style="1" width="9.57"/>
  </cols>
  <sheetData>
    <row r="1" customFormat="false" ht="15" hidden="false" customHeight="false" outlineLevel="0" collapsed="false">
      <c r="A1" s="67" t="n">
        <v>7</v>
      </c>
      <c r="B1" s="67"/>
      <c r="C1" s="67"/>
      <c r="D1" s="67"/>
      <c r="E1" s="67"/>
      <c r="F1" s="67"/>
      <c r="G1" s="67"/>
    </row>
    <row r="2" customFormat="false" ht="46.5" hidden="false" customHeight="true" outlineLevel="0" collapsed="false">
      <c r="A2" s="5" t="s">
        <v>152</v>
      </c>
      <c r="B2" s="5"/>
      <c r="C2" s="5"/>
      <c r="D2" s="5"/>
      <c r="E2" s="5"/>
      <c r="F2" s="5"/>
      <c r="G2" s="5"/>
      <c r="H2" s="95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</row>
    <row r="4" customFormat="false" ht="25.5" hidden="false" customHeight="true" outlineLevel="0" collapsed="false">
      <c r="A4" s="6" t="s">
        <v>4</v>
      </c>
      <c r="B4" s="68" t="s">
        <v>5</v>
      </c>
      <c r="C4" s="8" t="s">
        <v>153</v>
      </c>
      <c r="D4" s="8"/>
      <c r="E4" s="96"/>
      <c r="F4" s="8" t="s">
        <v>154</v>
      </c>
      <c r="G4" s="8"/>
      <c r="H4" s="97"/>
    </row>
    <row r="5" customFormat="false" ht="25.35" hidden="false" customHeight="false" outlineLevel="0" collapsed="false">
      <c r="A5" s="6"/>
      <c r="B5" s="68"/>
      <c r="C5" s="10" t="s">
        <v>7</v>
      </c>
      <c r="D5" s="10" t="s">
        <v>8</v>
      </c>
      <c r="E5" s="96"/>
      <c r="F5" s="10" t="s">
        <v>7</v>
      </c>
      <c r="G5" s="10" t="s">
        <v>8</v>
      </c>
      <c r="H5" s="98"/>
    </row>
    <row r="6" customFormat="false" ht="15" hidden="false" customHeight="false" outlineLevel="0" collapsed="false">
      <c r="A6" s="12" t="s">
        <v>9</v>
      </c>
      <c r="B6" s="68" t="n">
        <v>2</v>
      </c>
      <c r="C6" s="99" t="n">
        <v>3</v>
      </c>
      <c r="D6" s="7" t="n">
        <v>4</v>
      </c>
      <c r="E6" s="100"/>
      <c r="F6" s="99" t="n">
        <v>5</v>
      </c>
      <c r="G6" s="7" t="n">
        <v>6</v>
      </c>
      <c r="H6" s="101"/>
    </row>
    <row r="7" customFormat="false" ht="15" hidden="false" customHeight="false" outlineLevel="0" collapsed="false">
      <c r="A7" s="102"/>
      <c r="B7" s="103" t="s">
        <v>10</v>
      </c>
      <c r="C7" s="104"/>
      <c r="D7" s="105"/>
      <c r="E7" s="106"/>
      <c r="F7" s="104"/>
      <c r="G7" s="105"/>
      <c r="H7" s="107"/>
    </row>
    <row r="8" customFormat="false" ht="15" hidden="false" customHeight="false" outlineLevel="0" collapsed="false">
      <c r="A8" s="18" t="s">
        <v>9</v>
      </c>
      <c r="B8" s="108" t="s">
        <v>11</v>
      </c>
      <c r="C8" s="109" t="n">
        <f aca="false">C9+C15+C16+C19</f>
        <v>51069.587</v>
      </c>
      <c r="D8" s="27" t="n">
        <f aca="false">D9+D15+D16+D19+0.003</f>
        <v>3315.17752984019</v>
      </c>
      <c r="E8" s="110"/>
      <c r="F8" s="109" t="n">
        <f aca="false">F9+F15+F16+F19</f>
        <v>7374.903</v>
      </c>
      <c r="G8" s="27" t="n">
        <f aca="false">G9+G15+G16+G19+0.003</f>
        <v>3315.17615913688</v>
      </c>
      <c r="H8" s="107"/>
    </row>
    <row r="9" customFormat="false" ht="15" hidden="false" customHeight="false" outlineLevel="0" collapsed="false">
      <c r="A9" s="24" t="s">
        <v>12</v>
      </c>
      <c r="B9" s="111" t="s">
        <v>13</v>
      </c>
      <c r="C9" s="109" t="n">
        <f aca="false">C10+C11+C12+C13+C14</f>
        <v>41133.808</v>
      </c>
      <c r="D9" s="27" t="n">
        <f aca="false">D10+D11+D13+D14</f>
        <v>2670.22022810183</v>
      </c>
      <c r="E9" s="110"/>
      <c r="F9" s="109" t="n">
        <f aca="false">F10+F11+F12+F13+F14</f>
        <v>5940.203</v>
      </c>
      <c r="G9" s="27" t="n">
        <f aca="false">G10+G11+G13+G14</f>
        <v>2670.21923690717</v>
      </c>
      <c r="H9" s="107"/>
    </row>
    <row r="10" customFormat="false" ht="15" hidden="false" customHeight="false" outlineLevel="0" collapsed="false">
      <c r="A10" s="29" t="s">
        <v>14</v>
      </c>
      <c r="B10" s="112" t="s">
        <v>15</v>
      </c>
      <c r="C10" s="109" t="n">
        <v>34452.693</v>
      </c>
      <c r="D10" s="27" t="n">
        <f aca="false">C10/C94*1000+0.13</f>
        <v>2236.53366365041</v>
      </c>
      <c r="E10" s="110"/>
      <c r="F10" s="109" t="n">
        <v>4975.467</v>
      </c>
      <c r="G10" s="27" t="n">
        <f aca="false">F10/F94*1000-0.135</f>
        <v>2236.53256574511</v>
      </c>
      <c r="H10" s="107"/>
    </row>
    <row r="11" customFormat="false" ht="15" hidden="false" customHeight="false" outlineLevel="0" collapsed="false">
      <c r="A11" s="29" t="s">
        <v>16</v>
      </c>
      <c r="B11" s="112" t="s">
        <v>17</v>
      </c>
      <c r="C11" s="109" t="n">
        <v>5168.851</v>
      </c>
      <c r="D11" s="27" t="n">
        <f aca="false">C11/C94*1000</f>
        <v>335.52202474457</v>
      </c>
      <c r="E11" s="110"/>
      <c r="F11" s="109" t="n">
        <v>746.369</v>
      </c>
      <c r="G11" s="27" t="n">
        <f aca="false">F11/F94*1000</f>
        <v>335.522139806698</v>
      </c>
      <c r="H11" s="107"/>
    </row>
    <row r="12" customFormat="false" ht="15" hidden="false" customHeight="false" outlineLevel="0" collapsed="false">
      <c r="A12" s="24" t="s">
        <v>18</v>
      </c>
      <c r="B12" s="112" t="s">
        <v>19</v>
      </c>
      <c r="C12" s="109" t="n">
        <v>0</v>
      </c>
      <c r="D12" s="27" t="n">
        <v>0</v>
      </c>
      <c r="E12" s="110"/>
      <c r="F12" s="109" t="n">
        <v>0</v>
      </c>
      <c r="G12" s="27" t="n">
        <v>0</v>
      </c>
      <c r="H12" s="107"/>
    </row>
    <row r="13" customFormat="false" ht="25.35" hidden="false" customHeight="false" outlineLevel="0" collapsed="false">
      <c r="A13" s="24" t="s">
        <v>20</v>
      </c>
      <c r="B13" s="113" t="s">
        <v>21</v>
      </c>
      <c r="C13" s="109" t="n">
        <v>1199.845</v>
      </c>
      <c r="D13" s="27" t="n">
        <f aca="false">C13/C94*1000</f>
        <v>77.8847027665624</v>
      </c>
      <c r="E13" s="110"/>
      <c r="F13" s="109" t="n">
        <v>173.255</v>
      </c>
      <c r="G13" s="27" t="n">
        <f aca="false">F13/F94*1000</f>
        <v>77.8849179590919</v>
      </c>
      <c r="H13" s="107"/>
    </row>
    <row r="14" customFormat="false" ht="25.35" hidden="false" customHeight="false" outlineLevel="0" collapsed="false">
      <c r="A14" s="24" t="s">
        <v>22</v>
      </c>
      <c r="B14" s="113" t="s">
        <v>23</v>
      </c>
      <c r="C14" s="109" t="n">
        <v>312.419</v>
      </c>
      <c r="D14" s="27" t="n">
        <f aca="false">C14/C94*1000</f>
        <v>20.2798369402937</v>
      </c>
      <c r="E14" s="110"/>
      <c r="F14" s="109" t="n">
        <v>45.112</v>
      </c>
      <c r="G14" s="27" t="n">
        <f aca="false">F14/F94*1000</f>
        <v>20.2796133962688</v>
      </c>
      <c r="H14" s="107"/>
    </row>
    <row r="15" customFormat="false" ht="23.85" hidden="false" customHeight="false" outlineLevel="0" collapsed="false">
      <c r="A15" s="24" t="s">
        <v>24</v>
      </c>
      <c r="B15" s="114" t="s">
        <v>25</v>
      </c>
      <c r="C15" s="109" t="n">
        <v>5475.712</v>
      </c>
      <c r="D15" s="27" t="n">
        <f aca="false">C15/C94*1000</f>
        <v>355.441079102133</v>
      </c>
      <c r="E15" s="110"/>
      <c r="F15" s="109" t="n">
        <v>790.678</v>
      </c>
      <c r="G15" s="27" t="n">
        <f aca="false">F15/F94*1000</f>
        <v>355.440773207462</v>
      </c>
      <c r="H15" s="107"/>
    </row>
    <row r="16" customFormat="false" ht="15" hidden="false" customHeight="false" outlineLevel="0" collapsed="false">
      <c r="A16" s="24" t="s">
        <v>26</v>
      </c>
      <c r="B16" s="111" t="s">
        <v>27</v>
      </c>
      <c r="C16" s="109" t="n">
        <f aca="false">C17+C18</f>
        <v>939.52</v>
      </c>
      <c r="D16" s="27" t="n">
        <f aca="false">C16/C94*1000</f>
        <v>60.9864073636517</v>
      </c>
      <c r="E16" s="110"/>
      <c r="F16" s="109" t="n">
        <f aca="false">F17+F18</f>
        <v>135.664</v>
      </c>
      <c r="G16" s="27" t="n">
        <f aca="false">F16/F94*1000</f>
        <v>60.9862890537199</v>
      </c>
      <c r="H16" s="107"/>
    </row>
    <row r="17" customFormat="false" ht="15" hidden="false" customHeight="false" outlineLevel="0" collapsed="false">
      <c r="A17" s="29" t="s">
        <v>28</v>
      </c>
      <c r="B17" s="112" t="s">
        <v>29</v>
      </c>
      <c r="C17" s="109" t="n">
        <v>745.906</v>
      </c>
      <c r="D17" s="27" t="n">
        <f aca="false">C17/C94*1000</f>
        <v>48.418476638062</v>
      </c>
      <c r="E17" s="110"/>
      <c r="F17" s="109" t="n">
        <v>107.707</v>
      </c>
      <c r="G17" s="115" t="n">
        <f aca="false">F17/F94*1000</f>
        <v>48.4185210159586</v>
      </c>
      <c r="H17" s="107"/>
    </row>
    <row r="18" customFormat="false" ht="15" hidden="false" customHeight="false" outlineLevel="0" collapsed="false">
      <c r="A18" s="29" t="s">
        <v>30</v>
      </c>
      <c r="B18" s="112" t="s">
        <v>31</v>
      </c>
      <c r="C18" s="109" t="n">
        <v>193.614</v>
      </c>
      <c r="D18" s="27" t="n">
        <f aca="false">C18/C94*1000</f>
        <v>12.5679307255897</v>
      </c>
      <c r="E18" s="110"/>
      <c r="F18" s="109" t="n">
        <v>27.957</v>
      </c>
      <c r="G18" s="27" t="n">
        <f aca="false">F18/F94*1000</f>
        <v>12.5677680377613</v>
      </c>
      <c r="H18" s="107"/>
    </row>
    <row r="19" customFormat="false" ht="15" hidden="false" customHeight="false" outlineLevel="0" collapsed="false">
      <c r="A19" s="24" t="s">
        <v>32</v>
      </c>
      <c r="B19" s="111" t="s">
        <v>33</v>
      </c>
      <c r="C19" s="109" t="n">
        <f aca="false">C20+C21</f>
        <v>3520.547</v>
      </c>
      <c r="D19" s="27" t="n">
        <f aca="false">C19/C94*1000</f>
        <v>228.526815272567</v>
      </c>
      <c r="E19" s="110"/>
      <c r="F19" s="109" t="n">
        <f aca="false">F20+F21</f>
        <v>508.358</v>
      </c>
      <c r="G19" s="27" t="n">
        <f aca="false">F19/F94*1000</f>
        <v>228.526859968532</v>
      </c>
      <c r="H19" s="107"/>
    </row>
    <row r="20" customFormat="false" ht="25.35" hidden="false" customHeight="false" outlineLevel="0" collapsed="false">
      <c r="A20" s="29" t="s">
        <v>34</v>
      </c>
      <c r="B20" s="113" t="s">
        <v>35</v>
      </c>
      <c r="C20" s="109" t="n">
        <v>2702.784</v>
      </c>
      <c r="D20" s="27" t="n">
        <f aca="false">C20/C94*1000</f>
        <v>175.443935243486</v>
      </c>
      <c r="E20" s="110"/>
      <c r="F20" s="109" t="n">
        <v>390.275</v>
      </c>
      <c r="G20" s="27" t="n">
        <f aca="false">F20/F94*1000</f>
        <v>175.443919982018</v>
      </c>
      <c r="H20" s="107"/>
    </row>
    <row r="21" customFormat="false" ht="15" hidden="false" customHeight="false" outlineLevel="0" collapsed="false">
      <c r="A21" s="29" t="s">
        <v>36</v>
      </c>
      <c r="B21" s="112" t="s">
        <v>37</v>
      </c>
      <c r="C21" s="116" t="n">
        <v>817.763</v>
      </c>
      <c r="D21" s="27" t="n">
        <f aca="false">C21/C94*1000</f>
        <v>53.0828800290807</v>
      </c>
      <c r="E21" s="110"/>
      <c r="F21" s="116" t="n">
        <v>118.083</v>
      </c>
      <c r="G21" s="27" t="n">
        <f aca="false">F21/F94*1000</f>
        <v>53.0829399865138</v>
      </c>
      <c r="H21" s="107"/>
    </row>
    <row r="22" customFormat="false" ht="15" hidden="false" customHeight="false" outlineLevel="0" collapsed="false">
      <c r="A22" s="33" t="s">
        <v>38</v>
      </c>
      <c r="B22" s="111" t="s">
        <v>39</v>
      </c>
      <c r="C22" s="109" t="n">
        <f aca="false">C23+C24</f>
        <v>1707.573</v>
      </c>
      <c r="D22" s="27" t="n">
        <f aca="false">C22/C94*1000</f>
        <v>110.842496786841</v>
      </c>
      <c r="E22" s="110"/>
      <c r="F22" s="109" t="n">
        <f aca="false">F23+F24</f>
        <v>246.569</v>
      </c>
      <c r="G22" s="27" t="n">
        <f aca="false">F22/F94*1000</f>
        <v>110.842436502585</v>
      </c>
      <c r="H22" s="107"/>
    </row>
    <row r="23" customFormat="false" ht="25.35" hidden="false" customHeight="false" outlineLevel="0" collapsed="false">
      <c r="A23" s="29" t="s">
        <v>40</v>
      </c>
      <c r="B23" s="113" t="s">
        <v>35</v>
      </c>
      <c r="C23" s="109" t="n">
        <v>1266.725</v>
      </c>
      <c r="D23" s="27" t="n">
        <f aca="false">C23/C94*1000</f>
        <v>82.2260376231711</v>
      </c>
      <c r="E23" s="110"/>
      <c r="F23" s="109" t="n">
        <v>182.912</v>
      </c>
      <c r="G23" s="115" t="n">
        <f aca="false">F23/F94*1000</f>
        <v>82.2261182288155</v>
      </c>
      <c r="H23" s="107"/>
    </row>
    <row r="24" customFormat="false" ht="15" hidden="false" customHeight="false" outlineLevel="0" collapsed="false">
      <c r="A24" s="29" t="s">
        <v>41</v>
      </c>
      <c r="B24" s="112" t="s">
        <v>37</v>
      </c>
      <c r="C24" s="116" t="n">
        <v>440.848</v>
      </c>
      <c r="D24" s="27" t="n">
        <f aca="false">C24/C94*1000</f>
        <v>28.6164591636699</v>
      </c>
      <c r="E24" s="110"/>
      <c r="F24" s="116" t="n">
        <v>63.657</v>
      </c>
      <c r="G24" s="27" t="n">
        <f aca="false">F24/F94*1000</f>
        <v>28.6163182737694</v>
      </c>
      <c r="H24" s="107"/>
    </row>
    <row r="25" customFormat="false" ht="23.85" hidden="false" customHeight="false" outlineLevel="0" collapsed="false">
      <c r="A25" s="35" t="s">
        <v>42</v>
      </c>
      <c r="B25" s="117" t="s">
        <v>43</v>
      </c>
      <c r="C25" s="109" t="n">
        <f aca="false">C8+C22</f>
        <v>52777.16</v>
      </c>
      <c r="D25" s="27" t="n">
        <f aca="false">D8+D22</f>
        <v>3426.02002662703</v>
      </c>
      <c r="E25" s="110"/>
      <c r="F25" s="109" t="n">
        <f aca="false">F8+F22</f>
        <v>7621.472</v>
      </c>
      <c r="G25" s="27" t="n">
        <f aca="false">G8+G22</f>
        <v>3426.01859563947</v>
      </c>
      <c r="H25" s="107"/>
    </row>
    <row r="26" customFormat="false" ht="15" hidden="false" customHeight="false" outlineLevel="0" collapsed="false">
      <c r="A26" s="33" t="s">
        <v>44</v>
      </c>
      <c r="B26" s="111" t="s">
        <v>45</v>
      </c>
      <c r="C26" s="109" t="n">
        <v>165.583</v>
      </c>
      <c r="D26" s="27" t="n">
        <f aca="false">C26/C94*1000</f>
        <v>10.7483739467979</v>
      </c>
      <c r="E26" s="110"/>
      <c r="F26" s="109" t="n">
        <v>23.91</v>
      </c>
      <c r="G26" s="27" t="n">
        <f aca="false">F26/F94*1000</f>
        <v>10.7484828051247</v>
      </c>
      <c r="H26" s="107"/>
    </row>
    <row r="27" customFormat="false" ht="15" hidden="false" customHeight="false" outlineLevel="0" collapsed="false">
      <c r="A27" s="33" t="s">
        <v>46</v>
      </c>
      <c r="B27" s="111" t="s">
        <v>47</v>
      </c>
      <c r="C27" s="109" t="n">
        <f aca="false">C28+C29+C30</f>
        <v>2574.495</v>
      </c>
      <c r="D27" s="27" t="n">
        <f aca="false">C27/C94*1000</f>
        <v>167.116400742597</v>
      </c>
      <c r="E27" s="110"/>
      <c r="F27" s="109" t="n">
        <f aca="false">F28+F29+F30</f>
        <v>371.779</v>
      </c>
      <c r="G27" s="27" t="n">
        <f aca="false">F27/F94*1000-0.005</f>
        <v>167.12424252641</v>
      </c>
      <c r="H27" s="107"/>
    </row>
    <row r="28" customFormat="false" ht="15" hidden="false" customHeight="false" outlineLevel="0" collapsed="false">
      <c r="A28" s="24" t="s">
        <v>48</v>
      </c>
      <c r="B28" s="112" t="s">
        <v>49</v>
      </c>
      <c r="C28" s="109" t="n">
        <v>463.409</v>
      </c>
      <c r="D28" s="27" t="n">
        <f aca="false">C28/C94*1000</f>
        <v>30.0809456424371</v>
      </c>
      <c r="E28" s="110"/>
      <c r="F28" s="109" t="n">
        <v>66.92</v>
      </c>
      <c r="G28" s="27" t="n">
        <f aca="false">F28/F94*1000</f>
        <v>30.083164756125</v>
      </c>
      <c r="H28" s="107"/>
    </row>
    <row r="29" customFormat="false" ht="25.35" hidden="false" customHeight="false" outlineLevel="0" collapsed="false">
      <c r="A29" s="24" t="s">
        <v>50</v>
      </c>
      <c r="B29" s="113" t="s">
        <v>51</v>
      </c>
      <c r="C29" s="116" t="n">
        <v>0</v>
      </c>
      <c r="D29" s="42" t="n">
        <f aca="false">C29/C94*1000</f>
        <v>0</v>
      </c>
      <c r="E29" s="118"/>
      <c r="F29" s="116" t="n">
        <v>0</v>
      </c>
      <c r="G29" s="27" t="n">
        <f aca="false">F29/F94*1000</f>
        <v>0</v>
      </c>
      <c r="H29" s="107"/>
    </row>
    <row r="30" customFormat="false" ht="15" hidden="false" customHeight="false" outlineLevel="0" collapsed="false">
      <c r="A30" s="24" t="s">
        <v>52</v>
      </c>
      <c r="B30" s="114" t="s">
        <v>53</v>
      </c>
      <c r="C30" s="109" t="n">
        <v>2111.086</v>
      </c>
      <c r="D30" s="27" t="n">
        <f aca="false">C30/C94*1000</f>
        <v>137.03545510016</v>
      </c>
      <c r="E30" s="110"/>
      <c r="F30" s="109" t="n">
        <v>304.859</v>
      </c>
      <c r="G30" s="27" t="n">
        <f aca="false">F30/F94*1000-0.003</f>
        <v>137.043077770285</v>
      </c>
      <c r="H30" s="107"/>
    </row>
    <row r="31" customFormat="false" ht="23.85" hidden="false" customHeight="false" outlineLevel="0" collapsed="false">
      <c r="A31" s="38" t="s">
        <v>54</v>
      </c>
      <c r="B31" s="117" t="s">
        <v>55</v>
      </c>
      <c r="C31" s="109" t="n">
        <f aca="false">C25+C26+C27</f>
        <v>55517.238</v>
      </c>
      <c r="D31" s="27" t="n">
        <f aca="false">D25+D26+D27+0.004</f>
        <v>3603.88880131642</v>
      </c>
      <c r="E31" s="110"/>
      <c r="F31" s="109" t="n">
        <f aca="false">F25+F26+F27</f>
        <v>8017.161</v>
      </c>
      <c r="G31" s="27" t="n">
        <f aca="false">G25+G26+G27</f>
        <v>3603.891320971</v>
      </c>
      <c r="H31" s="107"/>
    </row>
    <row r="32" customFormat="false" ht="23.85" hidden="false" customHeight="false" outlineLevel="0" collapsed="false">
      <c r="A32" s="38" t="s">
        <v>56</v>
      </c>
      <c r="B32" s="117" t="s">
        <v>57</v>
      </c>
      <c r="C32" s="109"/>
      <c r="D32" s="40" t="n">
        <f aca="false">D31</f>
        <v>3603.88880131642</v>
      </c>
      <c r="E32" s="110"/>
      <c r="F32" s="109"/>
      <c r="G32" s="40" t="n">
        <f aca="false">G31</f>
        <v>3603.891320971</v>
      </c>
      <c r="H32" s="107"/>
    </row>
    <row r="33" customFormat="false" ht="15" hidden="false" customHeight="false" outlineLevel="0" collapsed="false">
      <c r="A33" s="38"/>
      <c r="B33" s="119" t="s">
        <v>59</v>
      </c>
      <c r="C33" s="109"/>
      <c r="D33" s="27"/>
      <c r="E33" s="110"/>
      <c r="F33" s="109"/>
      <c r="G33" s="27"/>
      <c r="H33" s="107"/>
    </row>
    <row r="34" customFormat="false" ht="15" hidden="false" customHeight="false" outlineLevel="0" collapsed="false">
      <c r="A34" s="18" t="s">
        <v>60</v>
      </c>
      <c r="B34" s="108" t="s">
        <v>11</v>
      </c>
      <c r="C34" s="109" t="n">
        <f aca="false">C35+C40+C41+C44</f>
        <v>2031.916</v>
      </c>
      <c r="D34" s="27" t="n">
        <f aca="false">C34/C98*1000</f>
        <v>1269.15427857589</v>
      </c>
      <c r="E34" s="110"/>
      <c r="F34" s="109" t="n">
        <f aca="false">F35+F40+F41+F44</f>
        <v>191.642</v>
      </c>
      <c r="G34" s="27" t="n">
        <f aca="false">F34/F98*1000</f>
        <v>1269.15231788079</v>
      </c>
      <c r="H34" s="107"/>
    </row>
    <row r="35" customFormat="false" ht="15" hidden="false" customHeight="false" outlineLevel="0" collapsed="false">
      <c r="A35" s="24" t="s">
        <v>61</v>
      </c>
      <c r="B35" s="111" t="s">
        <v>13</v>
      </c>
      <c r="C35" s="109" t="n">
        <f aca="false">C36+C37+C38+C39</f>
        <v>1584.81</v>
      </c>
      <c r="D35" s="27" t="n">
        <f aca="false">C35/C98*1000</f>
        <v>989.887570268582</v>
      </c>
      <c r="E35" s="110"/>
      <c r="F35" s="109" t="n">
        <f aca="false">F36+F37+F38+F39</f>
        <v>149.473</v>
      </c>
      <c r="G35" s="27" t="n">
        <f aca="false">F35/F98*1000</f>
        <v>989.887417218543</v>
      </c>
      <c r="H35" s="107"/>
    </row>
    <row r="36" customFormat="false" ht="15" hidden="false" customHeight="false" outlineLevel="0" collapsed="false">
      <c r="A36" s="24" t="s">
        <v>62</v>
      </c>
      <c r="B36" s="112" t="s">
        <v>17</v>
      </c>
      <c r="C36" s="109" t="n">
        <v>147.632</v>
      </c>
      <c r="D36" s="27" t="n">
        <f aca="false">C36/C98*1000</f>
        <v>92.212367270456</v>
      </c>
      <c r="E36" s="110"/>
      <c r="F36" s="109" t="n">
        <v>13.924</v>
      </c>
      <c r="G36" s="27" t="n">
        <f aca="false">F36/F98*1000</f>
        <v>92.2119205298013</v>
      </c>
      <c r="H36" s="107"/>
    </row>
    <row r="37" customFormat="false" ht="25.35" hidden="false" customHeight="false" outlineLevel="0" collapsed="false">
      <c r="A37" s="24" t="s">
        <v>63</v>
      </c>
      <c r="B37" s="113" t="s">
        <v>21</v>
      </c>
      <c r="C37" s="109" t="n">
        <v>0.139</v>
      </c>
      <c r="D37" s="27" t="n">
        <f aca="false">C37/C98*1000</f>
        <v>0.0868207370393504</v>
      </c>
      <c r="E37" s="110"/>
      <c r="F37" s="109" t="n">
        <v>0.013</v>
      </c>
      <c r="G37" s="27" t="n">
        <f aca="false">F37/F98*1000</f>
        <v>0.0860927152317881</v>
      </c>
      <c r="H37" s="107"/>
    </row>
    <row r="38" customFormat="false" ht="23.85" hidden="false" customHeight="false" outlineLevel="0" collapsed="false">
      <c r="A38" s="24" t="s">
        <v>64</v>
      </c>
      <c r="B38" s="114" t="s">
        <v>65</v>
      </c>
      <c r="C38" s="109" t="n">
        <v>1210.511</v>
      </c>
      <c r="D38" s="27" t="n">
        <f aca="false">C38/C98*1000</f>
        <v>756.096814490943</v>
      </c>
      <c r="E38" s="110"/>
      <c r="F38" s="109" t="n">
        <v>114.171</v>
      </c>
      <c r="G38" s="27" t="n">
        <f aca="false">F38/F98*1000</f>
        <v>756.099337748344</v>
      </c>
      <c r="H38" s="107"/>
    </row>
    <row r="39" customFormat="false" ht="25.35" hidden="false" customHeight="false" outlineLevel="0" collapsed="false">
      <c r="A39" s="24" t="s">
        <v>66</v>
      </c>
      <c r="B39" s="113" t="s">
        <v>23</v>
      </c>
      <c r="C39" s="109" t="n">
        <v>226.528</v>
      </c>
      <c r="D39" s="27" t="n">
        <f aca="false">C39/C98*1000</f>
        <v>141.491567770144</v>
      </c>
      <c r="E39" s="110"/>
      <c r="F39" s="109" t="n">
        <v>21.365</v>
      </c>
      <c r="G39" s="27" t="n">
        <f aca="false">F39/F98*1000</f>
        <v>141.490066225166</v>
      </c>
      <c r="H39" s="107"/>
    </row>
    <row r="40" customFormat="false" ht="23.85" hidden="false" customHeight="false" outlineLevel="0" collapsed="false">
      <c r="A40" s="24" t="s">
        <v>67</v>
      </c>
      <c r="B40" s="114" t="s">
        <v>25</v>
      </c>
      <c r="C40" s="109" t="n">
        <v>321.902</v>
      </c>
      <c r="D40" s="27" t="n">
        <f aca="false">C40/C98*1000</f>
        <v>201.063085571518</v>
      </c>
      <c r="E40" s="110"/>
      <c r="F40" s="116" t="n">
        <v>30.361</v>
      </c>
      <c r="G40" s="27" t="n">
        <f aca="false">F40/F98*1000-0.003</f>
        <v>201.063225165563</v>
      </c>
      <c r="H40" s="107"/>
    </row>
    <row r="41" customFormat="false" ht="15" hidden="false" customHeight="false" outlineLevel="0" collapsed="false">
      <c r="A41" s="24" t="s">
        <v>68</v>
      </c>
      <c r="B41" s="111" t="s">
        <v>27</v>
      </c>
      <c r="C41" s="109" t="n">
        <f aca="false">C42+C43</f>
        <v>36.072</v>
      </c>
      <c r="D41" s="27" t="n">
        <f aca="false">C41/C98*1000</f>
        <v>22.5309181761399</v>
      </c>
      <c r="E41" s="110"/>
      <c r="F41" s="109" t="n">
        <f aca="false">F42+F43</f>
        <v>3.402</v>
      </c>
      <c r="G41" s="27" t="n">
        <f aca="false">F41/F98*1000</f>
        <v>22.5298013245033</v>
      </c>
      <c r="H41" s="107"/>
    </row>
    <row r="42" customFormat="false" ht="15" hidden="false" customHeight="false" outlineLevel="0" collapsed="false">
      <c r="A42" s="24" t="s">
        <v>69</v>
      </c>
      <c r="B42" s="112" t="s">
        <v>29</v>
      </c>
      <c r="C42" s="109" t="n">
        <v>36.072</v>
      </c>
      <c r="D42" s="27" t="n">
        <f aca="false">C42/C98*1000</f>
        <v>22.5309181761399</v>
      </c>
      <c r="E42" s="110"/>
      <c r="F42" s="109" t="n">
        <v>3.402</v>
      </c>
      <c r="G42" s="27" t="n">
        <f aca="false">F42/F98*1000</f>
        <v>22.5298013245033</v>
      </c>
      <c r="H42" s="107"/>
    </row>
    <row r="43" customFormat="false" ht="15" hidden="false" customHeight="false" outlineLevel="0" collapsed="false">
      <c r="A43" s="24" t="s">
        <v>70</v>
      </c>
      <c r="B43" s="112" t="s">
        <v>31</v>
      </c>
      <c r="C43" s="109" t="n">
        <v>0</v>
      </c>
      <c r="D43" s="27" t="n">
        <f aca="false">C43/C98*1000</f>
        <v>0</v>
      </c>
      <c r="E43" s="110"/>
      <c r="F43" s="109" t="n">
        <v>0</v>
      </c>
      <c r="G43" s="27" t="n">
        <f aca="false">F43/F98*1000</f>
        <v>0</v>
      </c>
      <c r="H43" s="107"/>
    </row>
    <row r="44" customFormat="false" ht="15" hidden="false" customHeight="false" outlineLevel="0" collapsed="false">
      <c r="A44" s="24" t="s">
        <v>71</v>
      </c>
      <c r="B44" s="111" t="s">
        <v>33</v>
      </c>
      <c r="C44" s="109" t="n">
        <f aca="false">C45+C46</f>
        <v>89.132</v>
      </c>
      <c r="D44" s="27" t="n">
        <f aca="false">C44/C98*1000</f>
        <v>55.6727045596502</v>
      </c>
      <c r="E44" s="110"/>
      <c r="F44" s="109" t="n">
        <f aca="false">F45+F46</f>
        <v>8.406</v>
      </c>
      <c r="G44" s="27" t="n">
        <f aca="false">F44/F98*1000</f>
        <v>55.6688741721854</v>
      </c>
      <c r="H44" s="107"/>
    </row>
    <row r="45" customFormat="false" ht="25.35" hidden="false" customHeight="false" outlineLevel="0" collapsed="false">
      <c r="A45" s="24" t="s">
        <v>72</v>
      </c>
      <c r="B45" s="113" t="s">
        <v>35</v>
      </c>
      <c r="C45" s="109" t="n">
        <v>56.058</v>
      </c>
      <c r="D45" s="27" t="n">
        <f aca="false">C45/C98*1000</f>
        <v>35.0143660212367</v>
      </c>
      <c r="E45" s="110"/>
      <c r="F45" s="109" t="n">
        <v>5.287</v>
      </c>
      <c r="G45" s="27" t="n">
        <f aca="false">F45/F98*1000-0.003</f>
        <v>35.0102450331126</v>
      </c>
      <c r="H45" s="107"/>
    </row>
    <row r="46" customFormat="false" ht="15" hidden="false" customHeight="false" outlineLevel="0" collapsed="false">
      <c r="A46" s="120" t="s">
        <v>73</v>
      </c>
      <c r="B46" s="121" t="s">
        <v>37</v>
      </c>
      <c r="C46" s="122" t="n">
        <v>33.074</v>
      </c>
      <c r="D46" s="123" t="n">
        <f aca="false">C46/C98*1000</f>
        <v>20.6583385384135</v>
      </c>
      <c r="E46" s="124"/>
      <c r="F46" s="122" t="n">
        <v>3.119</v>
      </c>
      <c r="G46" s="123" t="n">
        <f aca="false">F46/F98*1000</f>
        <v>20.6556291390729</v>
      </c>
      <c r="H46" s="107"/>
    </row>
    <row r="47" customFormat="false" ht="15" hidden="false" customHeight="false" outlineLevel="0" collapsed="false">
      <c r="A47" s="49"/>
      <c r="B47" s="50"/>
      <c r="C47" s="125"/>
      <c r="D47" s="126"/>
      <c r="E47" s="126"/>
      <c r="F47" s="125"/>
      <c r="G47" s="126"/>
      <c r="H47" s="107"/>
    </row>
    <row r="48" customFormat="false" ht="15" hidden="false" customHeight="false" outlineLevel="0" collapsed="false">
      <c r="A48" s="48" t="s">
        <v>60</v>
      </c>
      <c r="B48" s="48"/>
      <c r="C48" s="48"/>
      <c r="D48" s="48"/>
      <c r="E48" s="48"/>
      <c r="F48" s="48"/>
      <c r="G48" s="48"/>
      <c r="H48" s="127"/>
    </row>
    <row r="49" customFormat="false" ht="15" hidden="false" customHeight="false" outlineLevel="0" collapsed="false">
      <c r="A49" s="49"/>
      <c r="B49" s="50"/>
      <c r="C49" s="125"/>
      <c r="D49" s="126"/>
      <c r="E49" s="126"/>
      <c r="F49" s="125"/>
      <c r="G49" s="126"/>
      <c r="H49" s="107"/>
    </row>
    <row r="50" customFormat="false" ht="15" hidden="false" customHeight="false" outlineLevel="0" collapsed="false">
      <c r="A50" s="12" t="s">
        <v>9</v>
      </c>
      <c r="B50" s="68" t="n">
        <v>2</v>
      </c>
      <c r="C50" s="99" t="n">
        <v>3</v>
      </c>
      <c r="D50" s="7" t="n">
        <v>4</v>
      </c>
      <c r="E50" s="100"/>
      <c r="F50" s="99" t="n">
        <v>5</v>
      </c>
      <c r="G50" s="7" t="n">
        <v>6</v>
      </c>
      <c r="H50" s="107"/>
    </row>
    <row r="51" customFormat="false" ht="15" hidden="false" customHeight="false" outlineLevel="0" collapsed="false">
      <c r="A51" s="33" t="s">
        <v>74</v>
      </c>
      <c r="B51" s="111" t="s">
        <v>39</v>
      </c>
      <c r="C51" s="109" t="n">
        <f aca="false">C52+C53</f>
        <v>35.416</v>
      </c>
      <c r="D51" s="27" t="n">
        <f aca="false">C51/C98*1000</f>
        <v>22.1211742660837</v>
      </c>
      <c r="E51" s="128"/>
      <c r="F51" s="109" t="n">
        <f aca="false">F52+F53</f>
        <v>3.34</v>
      </c>
      <c r="G51" s="27" t="n">
        <f aca="false">F51/F98*1000</f>
        <v>22.1192052980132</v>
      </c>
      <c r="H51" s="107"/>
    </row>
    <row r="52" customFormat="false" ht="25.35" hidden="false" customHeight="false" outlineLevel="0" collapsed="false">
      <c r="A52" s="24" t="s">
        <v>75</v>
      </c>
      <c r="B52" s="113" t="s">
        <v>35</v>
      </c>
      <c r="C52" s="109" t="n">
        <v>26.273</v>
      </c>
      <c r="D52" s="27" t="n">
        <f aca="false">C52/C98*1000</f>
        <v>16.4103685196752</v>
      </c>
      <c r="E52" s="128"/>
      <c r="F52" s="109" t="n">
        <v>2.478</v>
      </c>
      <c r="G52" s="27" t="n">
        <f aca="false">F52/F98*1000</f>
        <v>16.4105960264901</v>
      </c>
      <c r="H52" s="107"/>
    </row>
    <row r="53" customFormat="false" ht="15" hidden="false" customHeight="false" outlineLevel="0" collapsed="false">
      <c r="A53" s="24" t="s">
        <v>76</v>
      </c>
      <c r="B53" s="112" t="s">
        <v>37</v>
      </c>
      <c r="C53" s="109" t="n">
        <v>9.143</v>
      </c>
      <c r="D53" s="27" t="n">
        <f aca="false">C53/C98*1000</f>
        <v>5.7108057464085</v>
      </c>
      <c r="E53" s="128"/>
      <c r="F53" s="109" t="n">
        <v>0.862</v>
      </c>
      <c r="G53" s="27" t="n">
        <f aca="false">F53/F98*1000</f>
        <v>5.70860927152318</v>
      </c>
      <c r="H53" s="107"/>
    </row>
    <row r="54" customFormat="false" ht="23.85" hidden="false" customHeight="false" outlineLevel="0" collapsed="false">
      <c r="A54" s="35" t="s">
        <v>77</v>
      </c>
      <c r="B54" s="117" t="s">
        <v>78</v>
      </c>
      <c r="C54" s="129" t="n">
        <f aca="false">C34+C51</f>
        <v>2067.332</v>
      </c>
      <c r="D54" s="27" t="n">
        <f aca="false">C54/C98*1000-0.003</f>
        <v>1291.27245284197</v>
      </c>
      <c r="E54" s="128"/>
      <c r="F54" s="129" t="n">
        <f aca="false">F34+F51</f>
        <v>194.982</v>
      </c>
      <c r="G54" s="27" t="n">
        <f aca="false">F54/F98*1000</f>
        <v>1291.27152317881</v>
      </c>
      <c r="H54" s="107"/>
    </row>
    <row r="55" customFormat="false" ht="15" hidden="false" customHeight="false" outlineLevel="0" collapsed="false">
      <c r="A55" s="33" t="s">
        <v>79</v>
      </c>
      <c r="B55" s="111" t="s">
        <v>45</v>
      </c>
      <c r="C55" s="109" t="n">
        <v>0</v>
      </c>
      <c r="D55" s="27" t="n">
        <f aca="false">C55/C98*1000</f>
        <v>0</v>
      </c>
      <c r="E55" s="128"/>
      <c r="F55" s="109" t="n">
        <v>0</v>
      </c>
      <c r="G55" s="27" t="n">
        <f aca="false">F55/F98*1000</f>
        <v>0</v>
      </c>
      <c r="H55" s="107"/>
    </row>
    <row r="56" customFormat="false" ht="15" hidden="false" customHeight="false" outlineLevel="0" collapsed="false">
      <c r="A56" s="33" t="s">
        <v>80</v>
      </c>
      <c r="B56" s="111" t="s">
        <v>47</v>
      </c>
      <c r="C56" s="109" t="n">
        <f aca="false">C57+C59</f>
        <v>41.796</v>
      </c>
      <c r="D56" s="27" t="n">
        <f aca="false">C56/C98*1000</f>
        <v>26.106183635228</v>
      </c>
      <c r="E56" s="128"/>
      <c r="F56" s="109" t="n">
        <f aca="false">F57+F59</f>
        <v>3.942</v>
      </c>
      <c r="G56" s="27" t="n">
        <f aca="false">F56/F98*1000</f>
        <v>26.1059602649007</v>
      </c>
      <c r="H56" s="107"/>
    </row>
    <row r="57" customFormat="false" ht="15" hidden="false" customHeight="false" outlineLevel="0" collapsed="false">
      <c r="A57" s="24" t="s">
        <v>81</v>
      </c>
      <c r="B57" s="112" t="s">
        <v>49</v>
      </c>
      <c r="C57" s="109" t="n">
        <v>7.523</v>
      </c>
      <c r="D57" s="27" t="n">
        <f aca="false">C57/C98*1000</f>
        <v>4.69893816364772</v>
      </c>
      <c r="E57" s="128"/>
      <c r="F57" s="109" t="n">
        <v>0.71</v>
      </c>
      <c r="G57" s="27" t="n">
        <f aca="false">F57/F98*1000</f>
        <v>4.70198675496689</v>
      </c>
      <c r="H57" s="107"/>
    </row>
    <row r="58" customFormat="false" ht="25.35" hidden="false" customHeight="false" outlineLevel="0" collapsed="false">
      <c r="A58" s="24" t="s">
        <v>82</v>
      </c>
      <c r="B58" s="113" t="s">
        <v>51</v>
      </c>
      <c r="C58" s="109"/>
      <c r="D58" s="27" t="n">
        <f aca="false">C58/C98*1000</f>
        <v>0</v>
      </c>
      <c r="E58" s="128"/>
      <c r="F58" s="109" t="n">
        <v>0</v>
      </c>
      <c r="G58" s="27" t="n">
        <f aca="false">F58/F98*1000</f>
        <v>0</v>
      </c>
      <c r="H58" s="107"/>
    </row>
    <row r="59" customFormat="false" ht="15" hidden="false" customHeight="false" outlineLevel="0" collapsed="false">
      <c r="A59" s="24" t="s">
        <v>83</v>
      </c>
      <c r="B59" s="114" t="s">
        <v>53</v>
      </c>
      <c r="C59" s="109" t="n">
        <v>34.273</v>
      </c>
      <c r="D59" s="27" t="n">
        <f aca="false">C59/C98*1000</f>
        <v>21.4072454715803</v>
      </c>
      <c r="E59" s="128"/>
      <c r="F59" s="109" t="n">
        <v>3.232</v>
      </c>
      <c r="G59" s="27" t="n">
        <f aca="false">F59/F98*1000+0.003</f>
        <v>21.4069735099338</v>
      </c>
      <c r="H59" s="107"/>
    </row>
    <row r="60" customFormat="false" ht="23.85" hidden="false" customHeight="false" outlineLevel="0" collapsed="false">
      <c r="A60" s="38" t="s">
        <v>84</v>
      </c>
      <c r="B60" s="117" t="s">
        <v>85</v>
      </c>
      <c r="C60" s="129" t="n">
        <f aca="false">C54+C56</f>
        <v>2109.128</v>
      </c>
      <c r="D60" s="27" t="n">
        <f aca="false">C60/C98*1000</f>
        <v>1317.3816364772</v>
      </c>
      <c r="E60" s="128"/>
      <c r="F60" s="129" t="n">
        <f aca="false">F54+F56</f>
        <v>198.924</v>
      </c>
      <c r="G60" s="27" t="n">
        <f aca="false">F60/F98*1000</f>
        <v>1317.37748344371</v>
      </c>
      <c r="H60" s="107"/>
    </row>
    <row r="61" customFormat="false" ht="23.85" hidden="false" customHeight="false" outlineLevel="0" collapsed="false">
      <c r="A61" s="38" t="s">
        <v>86</v>
      </c>
      <c r="B61" s="117" t="s">
        <v>87</v>
      </c>
      <c r="C61" s="109"/>
      <c r="D61" s="40" t="n">
        <f aca="false">D60</f>
        <v>1317.3816364772</v>
      </c>
      <c r="E61" s="128"/>
      <c r="F61" s="109"/>
      <c r="G61" s="40" t="n">
        <f aca="false">G60</f>
        <v>1317.37748344371</v>
      </c>
      <c r="H61" s="107"/>
    </row>
    <row r="62" customFormat="false" ht="15" hidden="false" customHeight="false" outlineLevel="0" collapsed="false">
      <c r="A62" s="38"/>
      <c r="B62" s="117" t="s">
        <v>88</v>
      </c>
      <c r="C62" s="109"/>
      <c r="D62" s="27"/>
      <c r="E62" s="128"/>
      <c r="F62" s="109"/>
      <c r="G62" s="27"/>
      <c r="H62" s="107"/>
    </row>
    <row r="63" customFormat="false" ht="15" hidden="false" customHeight="false" outlineLevel="0" collapsed="false">
      <c r="A63" s="18" t="s">
        <v>89</v>
      </c>
      <c r="B63" s="108" t="s">
        <v>11</v>
      </c>
      <c r="C63" s="109" t="n">
        <f aca="false">C64+C65+C66+C69</f>
        <v>1012.552</v>
      </c>
      <c r="D63" s="27" t="n">
        <f aca="false">C63/C95*1000+0.003</f>
        <v>79.1952415141561</v>
      </c>
      <c r="E63" s="128"/>
      <c r="F63" s="109" t="n">
        <f aca="false">F64+F65+F66+F69</f>
        <v>140.487</v>
      </c>
      <c r="G63" s="27" t="n">
        <f aca="false">F63/F95*1000+0.003</f>
        <v>79.1952209695603</v>
      </c>
      <c r="H63" s="107"/>
    </row>
    <row r="64" customFormat="false" ht="15" hidden="false" customHeight="false" outlineLevel="0" collapsed="false">
      <c r="A64" s="24" t="s">
        <v>90</v>
      </c>
      <c r="B64" s="111" t="s">
        <v>91</v>
      </c>
      <c r="C64" s="109" t="n">
        <v>143.957</v>
      </c>
      <c r="D64" s="27" t="n">
        <f aca="false">C64/C95*1000</f>
        <v>11.2589551071484</v>
      </c>
      <c r="E64" s="128"/>
      <c r="F64" s="109" t="n">
        <v>19.973</v>
      </c>
      <c r="G64" s="27" t="n">
        <f aca="false">F64/F95*1000</f>
        <v>11.2587373167982</v>
      </c>
      <c r="H64" s="107"/>
    </row>
    <row r="65" customFormat="false" ht="23.85" hidden="false" customHeight="false" outlineLevel="0" collapsed="false">
      <c r="A65" s="24" t="s">
        <v>92</v>
      </c>
      <c r="B65" s="114" t="s">
        <v>25</v>
      </c>
      <c r="C65" s="109" t="n">
        <v>762.63</v>
      </c>
      <c r="D65" s="27" t="n">
        <f aca="false">C65/C95*1000</f>
        <v>59.6457062412013</v>
      </c>
      <c r="E65" s="128"/>
      <c r="F65" s="109" t="n">
        <v>105.811</v>
      </c>
      <c r="G65" s="27" t="n">
        <f aca="false">F65/F95*1000</f>
        <v>59.6454340473506</v>
      </c>
      <c r="H65" s="107"/>
    </row>
    <row r="66" customFormat="false" ht="15" hidden="false" customHeight="false" outlineLevel="0" collapsed="false">
      <c r="A66" s="24" t="s">
        <v>93</v>
      </c>
      <c r="B66" s="111" t="s">
        <v>27</v>
      </c>
      <c r="C66" s="109" t="n">
        <f aca="false">C67+C68</f>
        <v>14.154</v>
      </c>
      <c r="D66" s="27" t="n">
        <f aca="false">C66/C95*1000</f>
        <v>1.10699202252464</v>
      </c>
      <c r="E66" s="128"/>
      <c r="F66" s="109" t="n">
        <f aca="false">F67+F68</f>
        <v>1.964</v>
      </c>
      <c r="G66" s="27" t="n">
        <f aca="false">F66/F95*1000</f>
        <v>1.10710259301015</v>
      </c>
      <c r="H66" s="107"/>
    </row>
    <row r="67" customFormat="false" ht="15" hidden="false" customHeight="false" outlineLevel="0" collapsed="false">
      <c r="A67" s="29" t="s">
        <v>94</v>
      </c>
      <c r="B67" s="112" t="s">
        <v>29</v>
      </c>
      <c r="C67" s="109" t="n">
        <v>0</v>
      </c>
      <c r="D67" s="27" t="n">
        <f aca="false">C67/C95*1000</f>
        <v>0</v>
      </c>
      <c r="E67" s="128"/>
      <c r="F67" s="109" t="n">
        <v>0</v>
      </c>
      <c r="G67" s="27" t="n">
        <f aca="false">F67/F95*1000</f>
        <v>0</v>
      </c>
      <c r="H67" s="107"/>
    </row>
    <row r="68" customFormat="false" ht="15" hidden="false" customHeight="false" outlineLevel="0" collapsed="false">
      <c r="A68" s="29" t="s">
        <v>95</v>
      </c>
      <c r="B68" s="112" t="s">
        <v>31</v>
      </c>
      <c r="C68" s="109" t="n">
        <v>14.154</v>
      </c>
      <c r="D68" s="27" t="n">
        <f aca="false">C68/C95*1000</f>
        <v>1.10699202252464</v>
      </c>
      <c r="E68" s="128"/>
      <c r="F68" s="109" t="n">
        <v>1.964</v>
      </c>
      <c r="G68" s="27" t="n">
        <f aca="false">F68/F95*1000</f>
        <v>1.10710259301015</v>
      </c>
      <c r="H68" s="107"/>
    </row>
    <row r="69" customFormat="false" ht="15" hidden="false" customHeight="false" outlineLevel="0" collapsed="false">
      <c r="A69" s="38" t="s">
        <v>96</v>
      </c>
      <c r="B69" s="111" t="s">
        <v>33</v>
      </c>
      <c r="C69" s="109" t="n">
        <f aca="false">C70+C71</f>
        <v>91.811</v>
      </c>
      <c r="D69" s="115" t="n">
        <f aca="false">C69/C95*1000</f>
        <v>7.18058814328172</v>
      </c>
      <c r="E69" s="130"/>
      <c r="F69" s="131" t="n">
        <f aca="false">F70+F71</f>
        <v>12.739</v>
      </c>
      <c r="G69" s="115" t="n">
        <f aca="false">F69/F95*1000</f>
        <v>7.18094701240135</v>
      </c>
      <c r="H69" s="107"/>
    </row>
    <row r="70" customFormat="false" ht="25.35" hidden="false" customHeight="false" outlineLevel="0" collapsed="false">
      <c r="A70" s="24" t="s">
        <v>97</v>
      </c>
      <c r="B70" s="113" t="s">
        <v>35</v>
      </c>
      <c r="C70" s="109" t="n">
        <v>70.485</v>
      </c>
      <c r="D70" s="27" t="n">
        <f aca="false">C70/C95*1000</f>
        <v>5.51267010793055</v>
      </c>
      <c r="E70" s="128"/>
      <c r="F70" s="109" t="n">
        <v>9.78</v>
      </c>
      <c r="G70" s="27" t="n">
        <f aca="false">F70/F95*1000</f>
        <v>5.51296505073281</v>
      </c>
      <c r="H70" s="107"/>
    </row>
    <row r="71" customFormat="false" ht="15" hidden="false" customHeight="false" outlineLevel="0" collapsed="false">
      <c r="A71" s="24" t="s">
        <v>98</v>
      </c>
      <c r="B71" s="112" t="s">
        <v>37</v>
      </c>
      <c r="C71" s="109" t="n">
        <v>21.326</v>
      </c>
      <c r="D71" s="27" t="n">
        <f aca="false">C71/C95*1000</f>
        <v>1.66791803535117</v>
      </c>
      <c r="E71" s="128"/>
      <c r="F71" s="109" t="n">
        <v>2.959</v>
      </c>
      <c r="G71" s="27" t="n">
        <f aca="false">F71/F95*1000</f>
        <v>1.66798196166855</v>
      </c>
      <c r="H71" s="107"/>
    </row>
    <row r="72" customFormat="false" ht="15" hidden="false" customHeight="false" outlineLevel="0" collapsed="false">
      <c r="A72" s="33" t="s">
        <v>99</v>
      </c>
      <c r="B72" s="111" t="s">
        <v>39</v>
      </c>
      <c r="C72" s="109" t="n">
        <f aca="false">C73+C74</f>
        <v>44.532</v>
      </c>
      <c r="D72" s="27" t="n">
        <f aca="false">C72/C95*1000</f>
        <v>3.48287189113092</v>
      </c>
      <c r="E72" s="128"/>
      <c r="F72" s="109" t="n">
        <f aca="false">F73+F74</f>
        <v>6.178</v>
      </c>
      <c r="G72" s="27" t="n">
        <f aca="false">F72/F95*1000</f>
        <v>3.48252536640361</v>
      </c>
      <c r="H72" s="107"/>
    </row>
    <row r="73" customFormat="false" ht="25.35" hidden="false" customHeight="false" outlineLevel="0" collapsed="false">
      <c r="A73" s="24" t="s">
        <v>100</v>
      </c>
      <c r="B73" s="113" t="s">
        <v>35</v>
      </c>
      <c r="C73" s="132" t="n">
        <v>33.035</v>
      </c>
      <c r="D73" s="42" t="n">
        <f aca="false">C73/C95*1000</f>
        <v>2.58368528077585</v>
      </c>
      <c r="E73" s="133"/>
      <c r="F73" s="132" t="n">
        <v>4.583</v>
      </c>
      <c r="G73" s="42" t="n">
        <f aca="false">F73/F95*1000</f>
        <v>2.58342728297633</v>
      </c>
      <c r="H73" s="134"/>
    </row>
    <row r="74" customFormat="false" ht="15" hidden="false" customHeight="false" outlineLevel="0" collapsed="false">
      <c r="A74" s="24" t="s">
        <v>101</v>
      </c>
      <c r="B74" s="112" t="s">
        <v>37</v>
      </c>
      <c r="C74" s="135" t="n">
        <v>11.497</v>
      </c>
      <c r="D74" s="42" t="n">
        <f aca="false">C74/C95*1000</f>
        <v>0.899186610355076</v>
      </c>
      <c r="E74" s="133"/>
      <c r="F74" s="132" t="n">
        <v>1.595</v>
      </c>
      <c r="G74" s="42" t="n">
        <f aca="false">F74/F95*1000</f>
        <v>0.899098083427283</v>
      </c>
      <c r="H74" s="134"/>
    </row>
    <row r="75" customFormat="false" ht="19.5" hidden="false" customHeight="true" outlineLevel="0" collapsed="false">
      <c r="A75" s="35" t="s">
        <v>102</v>
      </c>
      <c r="B75" s="117" t="s">
        <v>105</v>
      </c>
      <c r="C75" s="136" t="n">
        <f aca="false">C63+C72</f>
        <v>1057.084</v>
      </c>
      <c r="D75" s="40" t="n">
        <f aca="false">C75/C95*1000</f>
        <v>82.675113405287</v>
      </c>
      <c r="E75" s="133"/>
      <c r="F75" s="136" t="n">
        <f aca="false">F63+F72</f>
        <v>146.665</v>
      </c>
      <c r="G75" s="40" t="n">
        <f aca="false">F75/F95*1000+0.003</f>
        <v>82.6777463359639</v>
      </c>
      <c r="H75" s="134"/>
    </row>
    <row r="76" customFormat="false" ht="15" hidden="false" customHeight="false" outlineLevel="0" collapsed="false">
      <c r="A76" s="33" t="s">
        <v>104</v>
      </c>
      <c r="B76" s="111" t="s">
        <v>45</v>
      </c>
      <c r="C76" s="137" t="n">
        <v>0</v>
      </c>
      <c r="D76" s="42" t="n">
        <v>0</v>
      </c>
      <c r="E76" s="138"/>
      <c r="F76" s="137" t="n">
        <v>0</v>
      </c>
      <c r="G76" s="42" t="n">
        <v>0</v>
      </c>
      <c r="H76" s="134"/>
    </row>
    <row r="77" customFormat="false" ht="15" hidden="false" customHeight="false" outlineLevel="0" collapsed="false">
      <c r="A77" s="33" t="s">
        <v>106</v>
      </c>
      <c r="B77" s="111" t="s">
        <v>47</v>
      </c>
      <c r="C77" s="109" t="n">
        <f aca="false">C78+C80</f>
        <v>53.854</v>
      </c>
      <c r="D77" s="139" t="n">
        <f aca="false">C77/C95*1000+0.003</f>
        <v>4.21495057093696</v>
      </c>
      <c r="E77" s="140"/>
      <c r="F77" s="109" t="n">
        <f aca="false">F78+F80</f>
        <v>7.4723</v>
      </c>
      <c r="G77" s="139" t="n">
        <f aca="false">F77/F95*1000</f>
        <v>4.21211950394588</v>
      </c>
      <c r="H77" s="101"/>
    </row>
    <row r="78" customFormat="false" ht="15" hidden="false" customHeight="false" outlineLevel="0" collapsed="false">
      <c r="A78" s="24" t="s">
        <v>155</v>
      </c>
      <c r="B78" s="112" t="s">
        <v>49</v>
      </c>
      <c r="C78" s="141" t="n">
        <v>9.694</v>
      </c>
      <c r="D78" s="142" t="n">
        <f aca="false">C78/C95*1000+0.003</f>
        <v>0.761173001720632</v>
      </c>
      <c r="E78" s="143"/>
      <c r="F78" s="141" t="n">
        <v>1.3453</v>
      </c>
      <c r="G78" s="142" t="n">
        <f aca="false">F78/F95*1000+0.003</f>
        <v>0.761342728297633</v>
      </c>
      <c r="H78" s="66"/>
    </row>
    <row r="79" customFormat="false" ht="25.35" hidden="false" customHeight="false" outlineLevel="0" collapsed="false">
      <c r="A79" s="24" t="s">
        <v>156</v>
      </c>
      <c r="B79" s="113" t="s">
        <v>51</v>
      </c>
      <c r="C79" s="144" t="n">
        <v>0</v>
      </c>
      <c r="D79" s="27" t="n">
        <v>0</v>
      </c>
      <c r="E79" s="145"/>
      <c r="F79" s="144" t="n">
        <v>0</v>
      </c>
      <c r="G79" s="146" t="n">
        <v>0</v>
      </c>
      <c r="H79" s="66"/>
    </row>
    <row r="80" customFormat="false" ht="15" hidden="false" customHeight="false" outlineLevel="0" collapsed="false">
      <c r="A80" s="24" t="s">
        <v>157</v>
      </c>
      <c r="B80" s="114" t="s">
        <v>53</v>
      </c>
      <c r="C80" s="109" t="n">
        <v>44.16</v>
      </c>
      <c r="D80" s="27" t="n">
        <f aca="false">C80/C95*1000</f>
        <v>3.45377756921633</v>
      </c>
      <c r="E80" s="145"/>
      <c r="F80" s="144" t="n">
        <v>6.127</v>
      </c>
      <c r="G80" s="27" t="n">
        <f aca="false">F80/F95*1000</f>
        <v>3.45377677564825</v>
      </c>
      <c r="H80" s="66"/>
    </row>
    <row r="81" customFormat="false" ht="23.85" hidden="false" customHeight="false" outlineLevel="0" collapsed="false">
      <c r="A81" s="38" t="s">
        <v>107</v>
      </c>
      <c r="B81" s="117" t="s">
        <v>112</v>
      </c>
      <c r="C81" s="109" t="n">
        <f aca="false">C75+C77</f>
        <v>1110.938</v>
      </c>
      <c r="D81" s="27" t="n">
        <f aca="false">C81/C95*1000</f>
        <v>86.887063976224</v>
      </c>
      <c r="E81" s="145"/>
      <c r="F81" s="109" t="n">
        <f aca="false">F75+F77</f>
        <v>154.1373</v>
      </c>
      <c r="G81" s="27" t="n">
        <f aca="false">F81/F95*1000</f>
        <v>86.8868658399098</v>
      </c>
      <c r="H81" s="66"/>
    </row>
    <row r="82" customFormat="false" ht="16.5" hidden="false" customHeight="true" outlineLevel="0" collapsed="false">
      <c r="A82" s="38" t="s">
        <v>111</v>
      </c>
      <c r="B82" s="117" t="s">
        <v>114</v>
      </c>
      <c r="C82" s="144"/>
      <c r="D82" s="40" t="n">
        <f aca="false">D81</f>
        <v>86.887063976224</v>
      </c>
      <c r="E82" s="145"/>
      <c r="F82" s="144"/>
      <c r="G82" s="40" t="n">
        <f aca="false">G81</f>
        <v>86.8868658399098</v>
      </c>
      <c r="H82" s="66"/>
    </row>
    <row r="83" customFormat="false" ht="15" hidden="false" customHeight="false" outlineLevel="0" collapsed="false">
      <c r="A83" s="38" t="s">
        <v>113</v>
      </c>
      <c r="B83" s="117" t="s">
        <v>116</v>
      </c>
      <c r="C83" s="129" t="n">
        <f aca="false">C25+C54+C75</f>
        <v>55901.576</v>
      </c>
      <c r="D83" s="27" t="n">
        <f aca="false">D25+D54+D75</f>
        <v>4799.96759287429</v>
      </c>
      <c r="E83" s="145"/>
      <c r="F83" s="129" t="n">
        <f aca="false">F25+F54+F75</f>
        <v>7963.119</v>
      </c>
      <c r="G83" s="27" t="n">
        <f aca="false">G25+G54+G75</f>
        <v>4799.96786515424</v>
      </c>
      <c r="H83" s="66"/>
    </row>
    <row r="84" customFormat="false" ht="15" hidden="false" customHeight="false" outlineLevel="0" collapsed="false">
      <c r="A84" s="38" t="s">
        <v>115</v>
      </c>
      <c r="B84" s="147" t="s">
        <v>45</v>
      </c>
      <c r="C84" s="129" t="n">
        <v>17.208</v>
      </c>
      <c r="D84" s="27" t="n">
        <f aca="false">D26</f>
        <v>10.7483739467979</v>
      </c>
      <c r="E84" s="145"/>
      <c r="F84" s="129" t="n">
        <v>1.623</v>
      </c>
      <c r="G84" s="27" t="n">
        <f aca="false">G26</f>
        <v>10.7484828051247</v>
      </c>
      <c r="H84" s="66"/>
    </row>
    <row r="85" customFormat="false" ht="15" hidden="false" customHeight="false" outlineLevel="0" collapsed="false">
      <c r="A85" s="38" t="s">
        <v>117</v>
      </c>
      <c r="B85" s="117" t="s">
        <v>119</v>
      </c>
      <c r="C85" s="129" t="n">
        <f aca="false">C27+C56+C77</f>
        <v>2670.145</v>
      </c>
      <c r="D85" s="27" t="n">
        <f aca="false">D27+D56+D77</f>
        <v>197.437534948762</v>
      </c>
      <c r="E85" s="145"/>
      <c r="F85" s="129" t="n">
        <f aca="false">F27+F56+F77</f>
        <v>383.1933</v>
      </c>
      <c r="G85" s="27" t="n">
        <f aca="false">G27+G56+G77</f>
        <v>197.442322295257</v>
      </c>
      <c r="H85" s="66"/>
    </row>
    <row r="86" customFormat="false" ht="15" hidden="false" customHeight="false" outlineLevel="0" collapsed="false">
      <c r="A86" s="24" t="s">
        <v>158</v>
      </c>
      <c r="B86" s="112" t="s">
        <v>49</v>
      </c>
      <c r="C86" s="109" t="n">
        <f aca="false">C28+C57+C78</f>
        <v>480.626</v>
      </c>
      <c r="D86" s="27" t="n">
        <f aca="false">D28+D57+D78</f>
        <v>35.5410568078054</v>
      </c>
      <c r="E86" s="145"/>
      <c r="F86" s="109" t="n">
        <f aca="false">F28+F57+F78</f>
        <v>68.9753</v>
      </c>
      <c r="G86" s="27" t="n">
        <f aca="false">G28+G57+G78-0.003</f>
        <v>35.5434942393895</v>
      </c>
      <c r="H86" s="66"/>
    </row>
    <row r="87" customFormat="false" ht="16.5" hidden="false" customHeight="true" outlineLevel="0" collapsed="false">
      <c r="A87" s="24" t="s">
        <v>159</v>
      </c>
      <c r="B87" s="148" t="s">
        <v>51</v>
      </c>
      <c r="C87" s="109" t="n">
        <f aca="false">C29</f>
        <v>0</v>
      </c>
      <c r="D87" s="27" t="n">
        <f aca="false">D29+D58+D79</f>
        <v>0</v>
      </c>
      <c r="E87" s="145"/>
      <c r="F87" s="109" t="n">
        <f aca="false">F29</f>
        <v>0</v>
      </c>
      <c r="G87" s="27" t="n">
        <f aca="false">G29</f>
        <v>0</v>
      </c>
      <c r="H87" s="66"/>
    </row>
    <row r="88" customFormat="false" ht="15" hidden="false" customHeight="false" outlineLevel="0" collapsed="false">
      <c r="A88" s="24" t="s">
        <v>160</v>
      </c>
      <c r="B88" s="114" t="s">
        <v>53</v>
      </c>
      <c r="C88" s="109" t="n">
        <f aca="false">C30+C59+C80</f>
        <v>2189.519</v>
      </c>
      <c r="D88" s="27" t="n">
        <f aca="false">D30+D59+D80</f>
        <v>161.896478140956</v>
      </c>
      <c r="E88" s="145"/>
      <c r="F88" s="109" t="n">
        <f aca="false">F30+F59+F80</f>
        <v>314.218</v>
      </c>
      <c r="G88" s="27" t="n">
        <f aca="false">G30+G59+G80</f>
        <v>161.903828055867</v>
      </c>
      <c r="H88" s="66"/>
    </row>
    <row r="89" customFormat="false" ht="23.85" hidden="false" customHeight="false" outlineLevel="0" collapsed="false">
      <c r="A89" s="24" t="s">
        <v>118</v>
      </c>
      <c r="B89" s="117" t="s">
        <v>124</v>
      </c>
      <c r="C89" s="129" t="n">
        <f aca="false">C31+C60+C81</f>
        <v>58737.304</v>
      </c>
      <c r="D89" s="40" t="n">
        <f aca="false">D83+D84+D85+0.003</f>
        <v>5008.15650176985</v>
      </c>
      <c r="E89" s="145"/>
      <c r="F89" s="129" t="n">
        <f aca="false">F31+F60+F81</f>
        <v>8370.2223</v>
      </c>
      <c r="G89" s="40" t="n">
        <f aca="false">G83+G84+G85</f>
        <v>5008.15867025462</v>
      </c>
      <c r="H89" s="66"/>
    </row>
    <row r="90" customFormat="false" ht="15" hidden="false" customHeight="false" outlineLevel="0" collapsed="false">
      <c r="A90" s="24" t="s">
        <v>123</v>
      </c>
      <c r="B90" s="117" t="s">
        <v>126</v>
      </c>
      <c r="C90" s="129"/>
      <c r="D90" s="40" t="n">
        <f aca="false">D89</f>
        <v>5008.15650176985</v>
      </c>
      <c r="E90" s="145"/>
      <c r="F90" s="129"/>
      <c r="G90" s="40" t="n">
        <f aca="false">G89</f>
        <v>5008.15867025462</v>
      </c>
      <c r="H90" s="66"/>
    </row>
    <row r="91" customFormat="false" ht="15" hidden="false" customHeight="false" outlineLevel="0" collapsed="false">
      <c r="A91" s="24" t="s">
        <v>125</v>
      </c>
      <c r="B91" s="117" t="s">
        <v>128</v>
      </c>
      <c r="C91" s="144"/>
      <c r="D91" s="27" t="n">
        <f aca="false">D90*0.2</f>
        <v>1001.63130035397</v>
      </c>
      <c r="E91" s="145"/>
      <c r="F91" s="144"/>
      <c r="G91" s="27" t="n">
        <f aca="false">G90*0.2</f>
        <v>1001.63173405092</v>
      </c>
      <c r="H91" s="66"/>
    </row>
    <row r="92" customFormat="false" ht="15" hidden="false" customHeight="false" outlineLevel="0" collapsed="false">
      <c r="A92" s="24" t="s">
        <v>127</v>
      </c>
      <c r="B92" s="117" t="s">
        <v>130</v>
      </c>
      <c r="C92" s="144"/>
      <c r="D92" s="40" t="n">
        <f aca="false">D90+D91</f>
        <v>6009.78780212382</v>
      </c>
      <c r="E92" s="145"/>
      <c r="F92" s="144"/>
      <c r="G92" s="40" t="n">
        <f aca="false">G90+G91</f>
        <v>6009.79040430555</v>
      </c>
      <c r="H92" s="66"/>
    </row>
    <row r="93" customFormat="false" ht="23.85" hidden="false" customHeight="false" outlineLevel="0" collapsed="false">
      <c r="A93" s="24" t="s">
        <v>129</v>
      </c>
      <c r="B93" s="117" t="s">
        <v>132</v>
      </c>
      <c r="C93" s="144"/>
      <c r="D93" s="40" t="n">
        <f aca="false">D92</f>
        <v>6009.78780212382</v>
      </c>
      <c r="E93" s="145"/>
      <c r="F93" s="144"/>
      <c r="G93" s="40" t="n">
        <f aca="false">G92</f>
        <v>6009.79040430555</v>
      </c>
      <c r="H93" s="66"/>
    </row>
    <row r="94" customFormat="false" ht="23.85" hidden="false" customHeight="false" outlineLevel="0" collapsed="false">
      <c r="A94" s="24" t="s">
        <v>131</v>
      </c>
      <c r="B94" s="117" t="s">
        <v>134</v>
      </c>
      <c r="C94" s="144" t="n">
        <v>15405.4</v>
      </c>
      <c r="D94" s="146"/>
      <c r="E94" s="145"/>
      <c r="F94" s="144" t="n">
        <v>2224.5</v>
      </c>
      <c r="G94" s="146"/>
      <c r="H94" s="66"/>
    </row>
    <row r="95" customFormat="false" ht="23.85" hidden="false" customHeight="false" outlineLevel="0" collapsed="false">
      <c r="A95" s="38" t="s">
        <v>133</v>
      </c>
      <c r="B95" s="117" t="s">
        <v>136</v>
      </c>
      <c r="C95" s="144" t="n">
        <v>12786</v>
      </c>
      <c r="D95" s="146"/>
      <c r="E95" s="145"/>
      <c r="F95" s="144" t="n">
        <v>1774</v>
      </c>
      <c r="G95" s="146"/>
      <c r="H95" s="66"/>
    </row>
    <row r="96" customFormat="false" ht="15" hidden="false" customHeight="false" outlineLevel="0" collapsed="false">
      <c r="A96" s="92"/>
      <c r="B96" s="36" t="s">
        <v>147</v>
      </c>
      <c r="C96" s="149"/>
      <c r="D96" s="150"/>
      <c r="E96" s="143"/>
      <c r="F96" s="149"/>
      <c r="G96" s="150"/>
      <c r="H96" s="66"/>
    </row>
    <row r="97" customFormat="false" ht="23.85" hidden="false" customHeight="false" outlineLevel="0" collapsed="false">
      <c r="A97" s="24" t="s">
        <v>161</v>
      </c>
      <c r="B97" s="32" t="s">
        <v>149</v>
      </c>
      <c r="C97" s="149" t="n">
        <v>11185</v>
      </c>
      <c r="D97" s="150"/>
      <c r="E97" s="143"/>
      <c r="F97" s="149" t="n">
        <v>1623</v>
      </c>
      <c r="G97" s="150"/>
      <c r="H97" s="66"/>
    </row>
    <row r="98" customFormat="false" ht="23.85" hidden="false" customHeight="false" outlineLevel="0" collapsed="false">
      <c r="A98" s="92" t="s">
        <v>162</v>
      </c>
      <c r="B98" s="36" t="s">
        <v>151</v>
      </c>
      <c r="C98" s="149" t="n">
        <v>1601</v>
      </c>
      <c r="D98" s="150"/>
      <c r="E98" s="143"/>
      <c r="F98" s="149" t="n">
        <v>151</v>
      </c>
      <c r="G98" s="150"/>
      <c r="H98" s="66"/>
    </row>
    <row r="99" customFormat="false" ht="15" hidden="false" customHeight="false" outlineLevel="0" collapsed="false">
      <c r="A99" s="59" t="s">
        <v>135</v>
      </c>
      <c r="B99" s="151" t="s">
        <v>138</v>
      </c>
      <c r="C99" s="152"/>
      <c r="D99" s="62" t="n">
        <f aca="false">D85/D83*100</f>
        <v>4.11330974904631</v>
      </c>
      <c r="E99" s="153"/>
      <c r="F99" s="152"/>
      <c r="G99" s="62" t="n">
        <f aca="false">G85/G83*100</f>
        <v>4.11340925277033</v>
      </c>
      <c r="H99" s="66"/>
    </row>
    <row r="100" customFormat="false" ht="15" hidden="false" customHeight="false" outlineLevel="0" collapsed="false">
      <c r="A100" s="63"/>
      <c r="B100" s="64" t="s">
        <v>139</v>
      </c>
      <c r="C100" s="50"/>
      <c r="D100" s="64" t="s">
        <v>140</v>
      </c>
      <c r="E100" s="50"/>
      <c r="F100" s="50"/>
      <c r="G100" s="50"/>
      <c r="H100" s="66"/>
    </row>
    <row r="101" customFormat="false" ht="15" hidden="false" customHeight="false" outlineLevel="0" collapsed="false">
      <c r="A101" s="63"/>
      <c r="B101" s="50" t="s">
        <v>141</v>
      </c>
      <c r="C101" s="50"/>
      <c r="D101" s="50" t="s">
        <v>142</v>
      </c>
      <c r="E101" s="50"/>
      <c r="F101" s="50"/>
      <c r="G101" s="50"/>
      <c r="H101" s="66"/>
    </row>
    <row r="102" customFormat="false" ht="15" hidden="false" customHeight="false" outlineLevel="0" collapsed="false">
      <c r="A102" s="63"/>
      <c r="B102" s="50"/>
      <c r="C102" s="50"/>
      <c r="D102" s="50"/>
      <c r="E102" s="50"/>
      <c r="F102" s="50"/>
      <c r="G102" s="50"/>
      <c r="H102" s="66"/>
    </row>
    <row r="103" customFormat="false" ht="15" hidden="false" customHeight="false" outlineLevel="0" collapsed="false">
      <c r="A103" s="63"/>
      <c r="B103" s="50"/>
      <c r="C103" s="50"/>
      <c r="D103" s="50"/>
      <c r="E103" s="50"/>
      <c r="F103" s="50"/>
      <c r="G103" s="50"/>
      <c r="H103" s="66"/>
    </row>
    <row r="104" customFormat="false" ht="15" hidden="false" customHeight="false" outlineLevel="0" collapsed="false">
      <c r="A104" s="63"/>
      <c r="B104" s="50"/>
      <c r="C104" s="50"/>
      <c r="D104" s="50"/>
      <c r="E104" s="50"/>
      <c r="F104" s="50"/>
      <c r="G104" s="50"/>
      <c r="H104" s="66"/>
    </row>
    <row r="105" customFormat="false" ht="15" hidden="false" customHeight="false" outlineLevel="0" collapsed="false">
      <c r="A105" s="65"/>
      <c r="B105" s="66"/>
      <c r="C105" s="66"/>
      <c r="D105" s="66"/>
      <c r="E105" s="66"/>
      <c r="F105" s="66"/>
      <c r="G105" s="66"/>
      <c r="H105" s="66"/>
    </row>
    <row r="106" customFormat="false" ht="15" hidden="false" customHeight="false" outlineLevel="0" collapsed="false">
      <c r="A106" s="65"/>
      <c r="B106" s="66"/>
      <c r="C106" s="66"/>
      <c r="D106" s="66"/>
      <c r="E106" s="66"/>
      <c r="F106" s="66"/>
      <c r="G106" s="66"/>
      <c r="H106" s="66"/>
    </row>
    <row r="107" customFormat="false" ht="15" hidden="false" customHeight="false" outlineLevel="0" collapsed="false">
      <c r="A107" s="65"/>
      <c r="B107" s="66"/>
      <c r="C107" s="66"/>
      <c r="D107" s="66"/>
      <c r="E107" s="66"/>
      <c r="F107" s="66"/>
      <c r="G107" s="66"/>
      <c r="H107" s="66"/>
    </row>
    <row r="108" customFormat="false" ht="15" hidden="false" customHeight="false" outlineLevel="0" collapsed="false">
      <c r="A108" s="65"/>
      <c r="B108" s="66"/>
      <c r="C108" s="66"/>
      <c r="D108" s="66"/>
      <c r="E108" s="66"/>
      <c r="F108" s="66"/>
      <c r="G108" s="66"/>
      <c r="H108" s="66"/>
    </row>
    <row r="109" customFormat="false" ht="15" hidden="false" customHeight="false" outlineLevel="0" collapsed="false">
      <c r="A109" s="65"/>
      <c r="B109" s="66"/>
      <c r="C109" s="66"/>
      <c r="D109" s="66"/>
      <c r="E109" s="66"/>
      <c r="F109" s="66"/>
      <c r="G109" s="66"/>
      <c r="H109" s="66"/>
    </row>
    <row r="110" customFormat="false" ht="15" hidden="false" customHeight="false" outlineLevel="0" collapsed="false">
      <c r="A110" s="65"/>
      <c r="B110" s="66"/>
      <c r="C110" s="66"/>
      <c r="D110" s="66"/>
      <c r="E110" s="66"/>
      <c r="F110" s="66"/>
      <c r="G110" s="66"/>
      <c r="H110" s="66"/>
    </row>
    <row r="111" customFormat="false" ht="15" hidden="false" customHeight="false" outlineLevel="0" collapsed="false">
      <c r="A111" s="65"/>
      <c r="B111" s="66"/>
      <c r="C111" s="66"/>
      <c r="D111" s="66"/>
      <c r="E111" s="66"/>
      <c r="F111" s="66"/>
      <c r="G111" s="66"/>
      <c r="H111" s="66"/>
    </row>
    <row r="112" customFormat="false" ht="15" hidden="false" customHeight="false" outlineLevel="0" collapsed="false">
      <c r="A112" s="65"/>
      <c r="B112" s="66"/>
      <c r="C112" s="66"/>
      <c r="D112" s="66"/>
      <c r="E112" s="66"/>
      <c r="F112" s="66"/>
      <c r="G112" s="66"/>
      <c r="H112" s="66"/>
    </row>
    <row r="113" customFormat="false" ht="15" hidden="false" customHeight="false" outlineLevel="0" collapsed="false">
      <c r="A113" s="65"/>
      <c r="B113" s="66"/>
      <c r="C113" s="66"/>
      <c r="D113" s="66"/>
      <c r="E113" s="66"/>
      <c r="F113" s="66"/>
      <c r="G113" s="66"/>
      <c r="H113" s="66"/>
    </row>
    <row r="114" customFormat="false" ht="15" hidden="false" customHeight="false" outlineLevel="0" collapsed="false">
      <c r="A114" s="65"/>
      <c r="B114" s="66"/>
      <c r="C114" s="66"/>
      <c r="D114" s="66"/>
      <c r="E114" s="66"/>
      <c r="F114" s="66"/>
      <c r="G114" s="66"/>
      <c r="H114" s="66"/>
    </row>
    <row r="115" customFormat="false" ht="15" hidden="false" customHeight="false" outlineLevel="0" collapsed="false">
      <c r="A115" s="65"/>
      <c r="B115" s="66"/>
      <c r="C115" s="66"/>
      <c r="D115" s="66"/>
      <c r="E115" s="66"/>
      <c r="F115" s="66"/>
      <c r="G115" s="66"/>
      <c r="H115" s="66"/>
    </row>
    <row r="116" customFormat="false" ht="15" hidden="false" customHeight="false" outlineLevel="0" collapsed="false">
      <c r="A116" s="65"/>
      <c r="B116" s="66"/>
      <c r="C116" s="66"/>
      <c r="D116" s="66"/>
      <c r="E116" s="66"/>
      <c r="F116" s="66"/>
      <c r="G116" s="66"/>
      <c r="H116" s="66"/>
    </row>
    <row r="117" customFormat="false" ht="15" hidden="false" customHeight="false" outlineLevel="0" collapsed="false">
      <c r="A117" s="65"/>
      <c r="B117" s="66"/>
      <c r="C117" s="66"/>
      <c r="D117" s="66"/>
      <c r="E117" s="66"/>
      <c r="F117" s="66"/>
      <c r="G117" s="66"/>
      <c r="H117" s="66"/>
    </row>
    <row r="118" customFormat="false" ht="15" hidden="false" customHeight="false" outlineLevel="0" collapsed="false">
      <c r="A118" s="65"/>
      <c r="B118" s="66"/>
      <c r="C118" s="66"/>
      <c r="D118" s="66"/>
      <c r="E118" s="66"/>
      <c r="F118" s="66"/>
      <c r="G118" s="66"/>
      <c r="H118" s="66"/>
    </row>
    <row r="119" customFormat="false" ht="15" hidden="false" customHeight="false" outlineLevel="0" collapsed="false">
      <c r="A119" s="65"/>
      <c r="B119" s="66"/>
      <c r="C119" s="66"/>
      <c r="D119" s="66"/>
      <c r="E119" s="66"/>
      <c r="F119" s="66"/>
      <c r="G119" s="66"/>
      <c r="H119" s="66"/>
    </row>
    <row r="120" customFormat="false" ht="15" hidden="false" customHeight="false" outlineLevel="0" collapsed="false">
      <c r="A120" s="66"/>
      <c r="B120" s="66"/>
      <c r="C120" s="66"/>
      <c r="D120" s="66"/>
      <c r="E120" s="66"/>
      <c r="F120" s="66"/>
      <c r="G120" s="66"/>
      <c r="H120" s="66"/>
    </row>
    <row r="121" customFormat="false" ht="15" hidden="false" customHeight="false" outlineLevel="0" collapsed="false">
      <c r="A121" s="66"/>
      <c r="B121" s="66"/>
      <c r="C121" s="66"/>
      <c r="D121" s="66"/>
      <c r="E121" s="66"/>
      <c r="F121" s="66"/>
      <c r="G121" s="66"/>
      <c r="H121" s="66"/>
    </row>
    <row r="122" customFormat="false" ht="15" hidden="false" customHeight="false" outlineLevel="0" collapsed="false">
      <c r="A122" s="66"/>
      <c r="B122" s="66"/>
      <c r="C122" s="66"/>
      <c r="D122" s="66"/>
      <c r="E122" s="66"/>
      <c r="F122" s="66"/>
      <c r="G122" s="66"/>
      <c r="H122" s="66"/>
    </row>
    <row r="123" customFormat="false" ht="15" hidden="false" customHeight="false" outlineLevel="0" collapsed="false">
      <c r="A123" s="66"/>
      <c r="B123" s="66"/>
      <c r="C123" s="66"/>
      <c r="D123" s="66"/>
      <c r="E123" s="66"/>
      <c r="F123" s="66"/>
      <c r="G123" s="66"/>
      <c r="H123" s="66"/>
    </row>
    <row r="124" customFormat="false" ht="15" hidden="false" customHeight="false" outlineLevel="0" collapsed="false">
      <c r="A124" s="66"/>
      <c r="B124" s="66"/>
      <c r="C124" s="66"/>
      <c r="D124" s="66"/>
      <c r="E124" s="66"/>
      <c r="F124" s="66"/>
      <c r="G124" s="66"/>
      <c r="H124" s="66"/>
    </row>
    <row r="125" customFormat="false" ht="15" hidden="false" customHeight="false" outlineLevel="0" collapsed="false">
      <c r="A125" s="66"/>
      <c r="B125" s="66"/>
      <c r="C125" s="66"/>
      <c r="D125" s="66"/>
      <c r="E125" s="66"/>
      <c r="F125" s="66"/>
      <c r="G125" s="66"/>
      <c r="H125" s="66"/>
    </row>
    <row r="126" customFormat="false" ht="15" hidden="false" customHeight="false" outlineLevel="0" collapsed="false">
      <c r="A126" s="66"/>
      <c r="B126" s="66"/>
      <c r="C126" s="66"/>
      <c r="D126" s="66"/>
      <c r="E126" s="66"/>
      <c r="F126" s="66"/>
      <c r="G126" s="66"/>
      <c r="H126" s="66"/>
    </row>
    <row r="127" customFormat="false" ht="15" hidden="false" customHeight="false" outlineLevel="0" collapsed="false">
      <c r="A127" s="66"/>
      <c r="B127" s="66"/>
      <c r="C127" s="66"/>
      <c r="D127" s="66"/>
      <c r="E127" s="66"/>
      <c r="F127" s="66"/>
      <c r="G127" s="66"/>
      <c r="H127" s="66"/>
    </row>
    <row r="128" customFormat="false" ht="15" hidden="false" customHeight="false" outlineLevel="0" collapsed="false">
      <c r="A128" s="66"/>
      <c r="B128" s="66"/>
      <c r="C128" s="66"/>
      <c r="D128" s="66"/>
      <c r="E128" s="66"/>
      <c r="F128" s="66"/>
      <c r="G128" s="66"/>
      <c r="H128" s="66"/>
    </row>
    <row r="129" customFormat="false" ht="15" hidden="false" customHeight="false" outlineLevel="0" collapsed="false">
      <c r="A129" s="66"/>
      <c r="B129" s="66"/>
      <c r="C129" s="66"/>
      <c r="D129" s="66"/>
      <c r="E129" s="66"/>
      <c r="F129" s="66"/>
      <c r="G129" s="66"/>
      <c r="H129" s="66"/>
    </row>
    <row r="130" customFormat="false" ht="15" hidden="false" customHeight="false" outlineLevel="0" collapsed="false">
      <c r="A130" s="66"/>
      <c r="B130" s="66"/>
      <c r="C130" s="66"/>
      <c r="D130" s="66"/>
      <c r="E130" s="66"/>
      <c r="F130" s="66"/>
      <c r="G130" s="66"/>
      <c r="H130" s="66"/>
    </row>
    <row r="131" customFormat="false" ht="15" hidden="false" customHeight="false" outlineLevel="0" collapsed="false">
      <c r="A131" s="66"/>
      <c r="B131" s="66"/>
      <c r="C131" s="66"/>
      <c r="D131" s="66"/>
      <c r="E131" s="66"/>
      <c r="F131" s="66"/>
      <c r="G131" s="66"/>
      <c r="H131" s="66"/>
    </row>
    <row r="132" customFormat="false" ht="15" hidden="false" customHeight="false" outlineLevel="0" collapsed="false">
      <c r="A132" s="66"/>
      <c r="B132" s="66"/>
      <c r="C132" s="66"/>
      <c r="D132" s="66"/>
      <c r="E132" s="66"/>
      <c r="F132" s="66"/>
      <c r="G132" s="66"/>
      <c r="H132" s="66"/>
    </row>
    <row r="133" customFormat="false" ht="15" hidden="false" customHeight="false" outlineLevel="0" collapsed="false">
      <c r="A133" s="66"/>
      <c r="B133" s="66"/>
      <c r="C133" s="66"/>
      <c r="D133" s="66"/>
      <c r="E133" s="66"/>
      <c r="F133" s="66"/>
      <c r="G133" s="66"/>
      <c r="H133" s="66"/>
    </row>
  </sheetData>
  <mergeCells count="8">
    <mergeCell ref="A1:G1"/>
    <mergeCell ref="A2:G2"/>
    <mergeCell ref="A4:A5"/>
    <mergeCell ref="B4:B5"/>
    <mergeCell ref="C4:D4"/>
    <mergeCell ref="E4:E5"/>
    <mergeCell ref="F4:G4"/>
    <mergeCell ref="A48:G48"/>
  </mergeCells>
  <printOptions headings="false" gridLines="false" gridLinesSet="true" horizontalCentered="false" verticalCentered="false"/>
  <pageMargins left="1.18125" right="0.39375" top="0.7875" bottom="0.7875" header="0.511811023622047" footer="0.511811023622047"/>
  <pageSetup paperSize="9" scale="7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6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7"/>
  <sheetViews>
    <sheetView showFormulas="false" showGridLines="true" showRowColHeaders="true" showZeros="true" rightToLeft="false" tabSelected="false" showOutlineSymbols="true" defaultGridColor="true" view="normal" topLeftCell="A79" colorId="64" zoomScale="100" zoomScaleNormal="100" zoomScalePageLayoutView="100" workbookViewId="0">
      <selection pane="topLeft" activeCell="D83" activeCellId="0" sqref="D83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52.86"/>
    <col collapsed="false" customWidth="true" hidden="false" outlineLevel="0" max="3" min="3" style="1" width="11.43"/>
    <col collapsed="false" customWidth="true" hidden="false" outlineLevel="0" max="4" min="4" style="1" width="25.42"/>
    <col collapsed="false" customWidth="true" hidden="false" outlineLevel="0" max="5" min="5" style="1" width="0.14"/>
    <col collapsed="false" customWidth="true" hidden="true" outlineLevel="0" max="6" min="6" style="1" width="4.71"/>
    <col collapsed="false" customWidth="true" hidden="false" outlineLevel="0" max="257" min="257" style="1" width="6.14"/>
    <col collapsed="false" customWidth="true" hidden="false" outlineLevel="0" max="258" min="258" style="1" width="39.42"/>
    <col collapsed="false" customWidth="true" hidden="false" outlineLevel="0" max="259" min="259" style="1" width="11.43"/>
    <col collapsed="false" customWidth="true" hidden="false" outlineLevel="0" max="260" min="260" style="1" width="9.57"/>
    <col collapsed="false" customWidth="true" hidden="false" outlineLevel="0" max="262" min="262" style="1" width="10.57"/>
    <col collapsed="false" customWidth="true" hidden="false" outlineLevel="0" max="513" min="513" style="1" width="6.14"/>
    <col collapsed="false" customWidth="true" hidden="false" outlineLevel="0" max="514" min="514" style="1" width="39.42"/>
    <col collapsed="false" customWidth="true" hidden="false" outlineLevel="0" max="515" min="515" style="1" width="11.43"/>
    <col collapsed="false" customWidth="true" hidden="false" outlineLevel="0" max="516" min="516" style="1" width="9.57"/>
    <col collapsed="false" customWidth="true" hidden="false" outlineLevel="0" max="518" min="518" style="1" width="10.57"/>
    <col collapsed="false" customWidth="true" hidden="false" outlineLevel="0" max="769" min="769" style="1" width="6.14"/>
    <col collapsed="false" customWidth="true" hidden="false" outlineLevel="0" max="770" min="770" style="1" width="39.42"/>
    <col collapsed="false" customWidth="true" hidden="false" outlineLevel="0" max="771" min="771" style="1" width="11.43"/>
    <col collapsed="false" customWidth="true" hidden="false" outlineLevel="0" max="772" min="772" style="1" width="9.57"/>
    <col collapsed="false" customWidth="true" hidden="false" outlineLevel="0" max="774" min="774" style="1" width="10.57"/>
    <col collapsed="false" customWidth="true" hidden="false" outlineLevel="0" max="1025" min="1025" style="1" width="6.14"/>
    <col collapsed="false" customWidth="true" hidden="false" outlineLevel="0" max="1026" min="1026" style="1" width="39.42"/>
    <col collapsed="false" customWidth="true" hidden="false" outlineLevel="0" max="1027" min="1027" style="1" width="11.43"/>
    <col collapsed="false" customWidth="true" hidden="false" outlineLevel="0" max="1028" min="1028" style="1" width="9.57"/>
    <col collapsed="false" customWidth="true" hidden="false" outlineLevel="0" max="1030" min="1030" style="1" width="10.57"/>
    <col collapsed="false" customWidth="true" hidden="false" outlineLevel="0" max="1281" min="1281" style="1" width="6.14"/>
    <col collapsed="false" customWidth="true" hidden="false" outlineLevel="0" max="1282" min="1282" style="1" width="39.42"/>
    <col collapsed="false" customWidth="true" hidden="false" outlineLevel="0" max="1283" min="1283" style="1" width="11.43"/>
    <col collapsed="false" customWidth="true" hidden="false" outlineLevel="0" max="1284" min="1284" style="1" width="9.57"/>
    <col collapsed="false" customWidth="true" hidden="false" outlineLevel="0" max="1286" min="1286" style="1" width="10.57"/>
    <col collapsed="false" customWidth="true" hidden="false" outlineLevel="0" max="1537" min="1537" style="1" width="6.14"/>
    <col collapsed="false" customWidth="true" hidden="false" outlineLevel="0" max="1538" min="1538" style="1" width="39.42"/>
    <col collapsed="false" customWidth="true" hidden="false" outlineLevel="0" max="1539" min="1539" style="1" width="11.43"/>
    <col collapsed="false" customWidth="true" hidden="false" outlineLevel="0" max="1540" min="1540" style="1" width="9.57"/>
    <col collapsed="false" customWidth="true" hidden="false" outlineLevel="0" max="1542" min="1542" style="1" width="10.57"/>
    <col collapsed="false" customWidth="true" hidden="false" outlineLevel="0" max="1793" min="1793" style="1" width="6.14"/>
    <col collapsed="false" customWidth="true" hidden="false" outlineLevel="0" max="1794" min="1794" style="1" width="39.42"/>
    <col collapsed="false" customWidth="true" hidden="false" outlineLevel="0" max="1795" min="1795" style="1" width="11.43"/>
    <col collapsed="false" customWidth="true" hidden="false" outlineLevel="0" max="1796" min="1796" style="1" width="9.57"/>
    <col collapsed="false" customWidth="true" hidden="false" outlineLevel="0" max="1798" min="1798" style="1" width="10.57"/>
    <col collapsed="false" customWidth="true" hidden="false" outlineLevel="0" max="2049" min="2049" style="1" width="6.14"/>
    <col collapsed="false" customWidth="true" hidden="false" outlineLevel="0" max="2050" min="2050" style="1" width="39.42"/>
    <col collapsed="false" customWidth="true" hidden="false" outlineLevel="0" max="2051" min="2051" style="1" width="11.43"/>
    <col collapsed="false" customWidth="true" hidden="false" outlineLevel="0" max="2052" min="2052" style="1" width="9.57"/>
    <col collapsed="false" customWidth="true" hidden="false" outlineLevel="0" max="2054" min="2054" style="1" width="10.57"/>
    <col collapsed="false" customWidth="true" hidden="false" outlineLevel="0" max="2305" min="2305" style="1" width="6.14"/>
    <col collapsed="false" customWidth="true" hidden="false" outlineLevel="0" max="2306" min="2306" style="1" width="39.42"/>
    <col collapsed="false" customWidth="true" hidden="false" outlineLevel="0" max="2307" min="2307" style="1" width="11.43"/>
    <col collapsed="false" customWidth="true" hidden="false" outlineLevel="0" max="2308" min="2308" style="1" width="9.57"/>
    <col collapsed="false" customWidth="true" hidden="false" outlineLevel="0" max="2310" min="2310" style="1" width="10.57"/>
    <col collapsed="false" customWidth="true" hidden="false" outlineLevel="0" max="2561" min="2561" style="1" width="6.14"/>
    <col collapsed="false" customWidth="true" hidden="false" outlineLevel="0" max="2562" min="2562" style="1" width="39.42"/>
    <col collapsed="false" customWidth="true" hidden="false" outlineLevel="0" max="2563" min="2563" style="1" width="11.43"/>
    <col collapsed="false" customWidth="true" hidden="false" outlineLevel="0" max="2564" min="2564" style="1" width="9.57"/>
    <col collapsed="false" customWidth="true" hidden="false" outlineLevel="0" max="2566" min="2566" style="1" width="10.57"/>
    <col collapsed="false" customWidth="true" hidden="false" outlineLevel="0" max="2817" min="2817" style="1" width="6.14"/>
    <col collapsed="false" customWidth="true" hidden="false" outlineLevel="0" max="2818" min="2818" style="1" width="39.42"/>
    <col collapsed="false" customWidth="true" hidden="false" outlineLevel="0" max="2819" min="2819" style="1" width="11.43"/>
    <col collapsed="false" customWidth="true" hidden="false" outlineLevel="0" max="2820" min="2820" style="1" width="9.57"/>
    <col collapsed="false" customWidth="true" hidden="false" outlineLevel="0" max="2822" min="2822" style="1" width="10.57"/>
    <col collapsed="false" customWidth="true" hidden="false" outlineLevel="0" max="3073" min="3073" style="1" width="6.14"/>
    <col collapsed="false" customWidth="true" hidden="false" outlineLevel="0" max="3074" min="3074" style="1" width="39.42"/>
    <col collapsed="false" customWidth="true" hidden="false" outlineLevel="0" max="3075" min="3075" style="1" width="11.43"/>
    <col collapsed="false" customWidth="true" hidden="false" outlineLevel="0" max="3076" min="3076" style="1" width="9.57"/>
    <col collapsed="false" customWidth="true" hidden="false" outlineLevel="0" max="3078" min="3078" style="1" width="10.57"/>
    <col collapsed="false" customWidth="true" hidden="false" outlineLevel="0" max="3329" min="3329" style="1" width="6.14"/>
    <col collapsed="false" customWidth="true" hidden="false" outlineLevel="0" max="3330" min="3330" style="1" width="39.42"/>
    <col collapsed="false" customWidth="true" hidden="false" outlineLevel="0" max="3331" min="3331" style="1" width="11.43"/>
    <col collapsed="false" customWidth="true" hidden="false" outlineLevel="0" max="3332" min="3332" style="1" width="9.57"/>
    <col collapsed="false" customWidth="true" hidden="false" outlineLevel="0" max="3334" min="3334" style="1" width="10.57"/>
    <col collapsed="false" customWidth="true" hidden="false" outlineLevel="0" max="3585" min="3585" style="1" width="6.14"/>
    <col collapsed="false" customWidth="true" hidden="false" outlineLevel="0" max="3586" min="3586" style="1" width="39.42"/>
    <col collapsed="false" customWidth="true" hidden="false" outlineLevel="0" max="3587" min="3587" style="1" width="11.43"/>
    <col collapsed="false" customWidth="true" hidden="false" outlineLevel="0" max="3588" min="3588" style="1" width="9.57"/>
    <col collapsed="false" customWidth="true" hidden="false" outlineLevel="0" max="3590" min="3590" style="1" width="10.57"/>
    <col collapsed="false" customWidth="true" hidden="false" outlineLevel="0" max="3841" min="3841" style="1" width="6.14"/>
    <col collapsed="false" customWidth="true" hidden="false" outlineLevel="0" max="3842" min="3842" style="1" width="39.42"/>
    <col collapsed="false" customWidth="true" hidden="false" outlineLevel="0" max="3843" min="3843" style="1" width="11.43"/>
    <col collapsed="false" customWidth="true" hidden="false" outlineLevel="0" max="3844" min="3844" style="1" width="9.57"/>
    <col collapsed="false" customWidth="true" hidden="false" outlineLevel="0" max="3846" min="3846" style="1" width="10.57"/>
    <col collapsed="false" customWidth="true" hidden="false" outlineLevel="0" max="4097" min="4097" style="1" width="6.14"/>
    <col collapsed="false" customWidth="true" hidden="false" outlineLevel="0" max="4098" min="4098" style="1" width="39.42"/>
    <col collapsed="false" customWidth="true" hidden="false" outlineLevel="0" max="4099" min="4099" style="1" width="11.43"/>
    <col collapsed="false" customWidth="true" hidden="false" outlineLevel="0" max="4100" min="4100" style="1" width="9.57"/>
    <col collapsed="false" customWidth="true" hidden="false" outlineLevel="0" max="4102" min="4102" style="1" width="10.57"/>
    <col collapsed="false" customWidth="true" hidden="false" outlineLevel="0" max="4353" min="4353" style="1" width="6.14"/>
    <col collapsed="false" customWidth="true" hidden="false" outlineLevel="0" max="4354" min="4354" style="1" width="39.42"/>
    <col collapsed="false" customWidth="true" hidden="false" outlineLevel="0" max="4355" min="4355" style="1" width="11.43"/>
    <col collapsed="false" customWidth="true" hidden="false" outlineLevel="0" max="4356" min="4356" style="1" width="9.57"/>
    <col collapsed="false" customWidth="true" hidden="false" outlineLevel="0" max="4358" min="4358" style="1" width="10.57"/>
    <col collapsed="false" customWidth="true" hidden="false" outlineLevel="0" max="4609" min="4609" style="1" width="6.14"/>
    <col collapsed="false" customWidth="true" hidden="false" outlineLevel="0" max="4610" min="4610" style="1" width="39.42"/>
    <col collapsed="false" customWidth="true" hidden="false" outlineLevel="0" max="4611" min="4611" style="1" width="11.43"/>
    <col collapsed="false" customWidth="true" hidden="false" outlineLevel="0" max="4612" min="4612" style="1" width="9.57"/>
    <col collapsed="false" customWidth="true" hidden="false" outlineLevel="0" max="4614" min="4614" style="1" width="10.57"/>
    <col collapsed="false" customWidth="true" hidden="false" outlineLevel="0" max="4865" min="4865" style="1" width="6.14"/>
    <col collapsed="false" customWidth="true" hidden="false" outlineLevel="0" max="4866" min="4866" style="1" width="39.42"/>
    <col collapsed="false" customWidth="true" hidden="false" outlineLevel="0" max="4867" min="4867" style="1" width="11.43"/>
    <col collapsed="false" customWidth="true" hidden="false" outlineLevel="0" max="4868" min="4868" style="1" width="9.57"/>
    <col collapsed="false" customWidth="true" hidden="false" outlineLevel="0" max="4870" min="4870" style="1" width="10.57"/>
    <col collapsed="false" customWidth="true" hidden="false" outlineLevel="0" max="5121" min="5121" style="1" width="6.14"/>
    <col collapsed="false" customWidth="true" hidden="false" outlineLevel="0" max="5122" min="5122" style="1" width="39.42"/>
    <col collapsed="false" customWidth="true" hidden="false" outlineLevel="0" max="5123" min="5123" style="1" width="11.43"/>
    <col collapsed="false" customWidth="true" hidden="false" outlineLevel="0" max="5124" min="5124" style="1" width="9.57"/>
    <col collapsed="false" customWidth="true" hidden="false" outlineLevel="0" max="5126" min="5126" style="1" width="10.57"/>
    <col collapsed="false" customWidth="true" hidden="false" outlineLevel="0" max="5377" min="5377" style="1" width="6.14"/>
    <col collapsed="false" customWidth="true" hidden="false" outlineLevel="0" max="5378" min="5378" style="1" width="39.42"/>
    <col collapsed="false" customWidth="true" hidden="false" outlineLevel="0" max="5379" min="5379" style="1" width="11.43"/>
    <col collapsed="false" customWidth="true" hidden="false" outlineLevel="0" max="5380" min="5380" style="1" width="9.57"/>
    <col collapsed="false" customWidth="true" hidden="false" outlineLevel="0" max="5382" min="5382" style="1" width="10.57"/>
    <col collapsed="false" customWidth="true" hidden="false" outlineLevel="0" max="5633" min="5633" style="1" width="6.14"/>
    <col collapsed="false" customWidth="true" hidden="false" outlineLevel="0" max="5634" min="5634" style="1" width="39.42"/>
    <col collapsed="false" customWidth="true" hidden="false" outlineLevel="0" max="5635" min="5635" style="1" width="11.43"/>
    <col collapsed="false" customWidth="true" hidden="false" outlineLevel="0" max="5636" min="5636" style="1" width="9.57"/>
    <col collapsed="false" customWidth="true" hidden="false" outlineLevel="0" max="5638" min="5638" style="1" width="10.57"/>
    <col collapsed="false" customWidth="true" hidden="false" outlineLevel="0" max="5889" min="5889" style="1" width="6.14"/>
    <col collapsed="false" customWidth="true" hidden="false" outlineLevel="0" max="5890" min="5890" style="1" width="39.42"/>
    <col collapsed="false" customWidth="true" hidden="false" outlineLevel="0" max="5891" min="5891" style="1" width="11.43"/>
    <col collapsed="false" customWidth="true" hidden="false" outlineLevel="0" max="5892" min="5892" style="1" width="9.57"/>
    <col collapsed="false" customWidth="true" hidden="false" outlineLevel="0" max="5894" min="5894" style="1" width="10.57"/>
    <col collapsed="false" customWidth="true" hidden="false" outlineLevel="0" max="6145" min="6145" style="1" width="6.14"/>
    <col collapsed="false" customWidth="true" hidden="false" outlineLevel="0" max="6146" min="6146" style="1" width="39.42"/>
    <col collapsed="false" customWidth="true" hidden="false" outlineLevel="0" max="6147" min="6147" style="1" width="11.43"/>
    <col collapsed="false" customWidth="true" hidden="false" outlineLevel="0" max="6148" min="6148" style="1" width="9.57"/>
    <col collapsed="false" customWidth="true" hidden="false" outlineLevel="0" max="6150" min="6150" style="1" width="10.57"/>
    <col collapsed="false" customWidth="true" hidden="false" outlineLevel="0" max="6401" min="6401" style="1" width="6.14"/>
    <col collapsed="false" customWidth="true" hidden="false" outlineLevel="0" max="6402" min="6402" style="1" width="39.42"/>
    <col collapsed="false" customWidth="true" hidden="false" outlineLevel="0" max="6403" min="6403" style="1" width="11.43"/>
    <col collapsed="false" customWidth="true" hidden="false" outlineLevel="0" max="6404" min="6404" style="1" width="9.57"/>
    <col collapsed="false" customWidth="true" hidden="false" outlineLevel="0" max="6406" min="6406" style="1" width="10.57"/>
    <col collapsed="false" customWidth="true" hidden="false" outlineLevel="0" max="6657" min="6657" style="1" width="6.14"/>
    <col collapsed="false" customWidth="true" hidden="false" outlineLevel="0" max="6658" min="6658" style="1" width="39.42"/>
    <col collapsed="false" customWidth="true" hidden="false" outlineLevel="0" max="6659" min="6659" style="1" width="11.43"/>
    <col collapsed="false" customWidth="true" hidden="false" outlineLevel="0" max="6660" min="6660" style="1" width="9.57"/>
    <col collapsed="false" customWidth="true" hidden="false" outlineLevel="0" max="6662" min="6662" style="1" width="10.57"/>
    <col collapsed="false" customWidth="true" hidden="false" outlineLevel="0" max="6913" min="6913" style="1" width="6.14"/>
    <col collapsed="false" customWidth="true" hidden="false" outlineLevel="0" max="6914" min="6914" style="1" width="39.42"/>
    <col collapsed="false" customWidth="true" hidden="false" outlineLevel="0" max="6915" min="6915" style="1" width="11.43"/>
    <col collapsed="false" customWidth="true" hidden="false" outlineLevel="0" max="6916" min="6916" style="1" width="9.57"/>
    <col collapsed="false" customWidth="true" hidden="false" outlineLevel="0" max="6918" min="6918" style="1" width="10.57"/>
    <col collapsed="false" customWidth="true" hidden="false" outlineLevel="0" max="7169" min="7169" style="1" width="6.14"/>
    <col collapsed="false" customWidth="true" hidden="false" outlineLevel="0" max="7170" min="7170" style="1" width="39.42"/>
    <col collapsed="false" customWidth="true" hidden="false" outlineLevel="0" max="7171" min="7171" style="1" width="11.43"/>
    <col collapsed="false" customWidth="true" hidden="false" outlineLevel="0" max="7172" min="7172" style="1" width="9.57"/>
    <col collapsed="false" customWidth="true" hidden="false" outlineLevel="0" max="7174" min="7174" style="1" width="10.57"/>
    <col collapsed="false" customWidth="true" hidden="false" outlineLevel="0" max="7425" min="7425" style="1" width="6.14"/>
    <col collapsed="false" customWidth="true" hidden="false" outlineLevel="0" max="7426" min="7426" style="1" width="39.42"/>
    <col collapsed="false" customWidth="true" hidden="false" outlineLevel="0" max="7427" min="7427" style="1" width="11.43"/>
    <col collapsed="false" customWidth="true" hidden="false" outlineLevel="0" max="7428" min="7428" style="1" width="9.57"/>
    <col collapsed="false" customWidth="true" hidden="false" outlineLevel="0" max="7430" min="7430" style="1" width="10.57"/>
    <col collapsed="false" customWidth="true" hidden="false" outlineLevel="0" max="7681" min="7681" style="1" width="6.14"/>
    <col collapsed="false" customWidth="true" hidden="false" outlineLevel="0" max="7682" min="7682" style="1" width="39.42"/>
    <col collapsed="false" customWidth="true" hidden="false" outlineLevel="0" max="7683" min="7683" style="1" width="11.43"/>
    <col collapsed="false" customWidth="true" hidden="false" outlineLevel="0" max="7684" min="7684" style="1" width="9.57"/>
    <col collapsed="false" customWidth="true" hidden="false" outlineLevel="0" max="7686" min="7686" style="1" width="10.57"/>
    <col collapsed="false" customWidth="true" hidden="false" outlineLevel="0" max="7937" min="7937" style="1" width="6.14"/>
    <col collapsed="false" customWidth="true" hidden="false" outlineLevel="0" max="7938" min="7938" style="1" width="39.42"/>
    <col collapsed="false" customWidth="true" hidden="false" outlineLevel="0" max="7939" min="7939" style="1" width="11.43"/>
    <col collapsed="false" customWidth="true" hidden="false" outlineLevel="0" max="7940" min="7940" style="1" width="9.57"/>
    <col collapsed="false" customWidth="true" hidden="false" outlineLevel="0" max="7942" min="7942" style="1" width="10.57"/>
    <col collapsed="false" customWidth="true" hidden="false" outlineLevel="0" max="8193" min="8193" style="1" width="6.14"/>
    <col collapsed="false" customWidth="true" hidden="false" outlineLevel="0" max="8194" min="8194" style="1" width="39.42"/>
    <col collapsed="false" customWidth="true" hidden="false" outlineLevel="0" max="8195" min="8195" style="1" width="11.43"/>
    <col collapsed="false" customWidth="true" hidden="false" outlineLevel="0" max="8196" min="8196" style="1" width="9.57"/>
    <col collapsed="false" customWidth="true" hidden="false" outlineLevel="0" max="8198" min="8198" style="1" width="10.57"/>
    <col collapsed="false" customWidth="true" hidden="false" outlineLevel="0" max="8449" min="8449" style="1" width="6.14"/>
    <col collapsed="false" customWidth="true" hidden="false" outlineLevel="0" max="8450" min="8450" style="1" width="39.42"/>
    <col collapsed="false" customWidth="true" hidden="false" outlineLevel="0" max="8451" min="8451" style="1" width="11.43"/>
    <col collapsed="false" customWidth="true" hidden="false" outlineLevel="0" max="8452" min="8452" style="1" width="9.57"/>
    <col collapsed="false" customWidth="true" hidden="false" outlineLevel="0" max="8454" min="8454" style="1" width="10.57"/>
    <col collapsed="false" customWidth="true" hidden="false" outlineLevel="0" max="8705" min="8705" style="1" width="6.14"/>
    <col collapsed="false" customWidth="true" hidden="false" outlineLevel="0" max="8706" min="8706" style="1" width="39.42"/>
    <col collapsed="false" customWidth="true" hidden="false" outlineLevel="0" max="8707" min="8707" style="1" width="11.43"/>
    <col collapsed="false" customWidth="true" hidden="false" outlineLevel="0" max="8708" min="8708" style="1" width="9.57"/>
    <col collapsed="false" customWidth="true" hidden="false" outlineLevel="0" max="8710" min="8710" style="1" width="10.57"/>
    <col collapsed="false" customWidth="true" hidden="false" outlineLevel="0" max="8961" min="8961" style="1" width="6.14"/>
    <col collapsed="false" customWidth="true" hidden="false" outlineLevel="0" max="8962" min="8962" style="1" width="39.42"/>
    <col collapsed="false" customWidth="true" hidden="false" outlineLevel="0" max="8963" min="8963" style="1" width="11.43"/>
    <col collapsed="false" customWidth="true" hidden="false" outlineLevel="0" max="8964" min="8964" style="1" width="9.57"/>
    <col collapsed="false" customWidth="true" hidden="false" outlineLevel="0" max="8966" min="8966" style="1" width="10.57"/>
    <col collapsed="false" customWidth="true" hidden="false" outlineLevel="0" max="9217" min="9217" style="1" width="6.14"/>
    <col collapsed="false" customWidth="true" hidden="false" outlineLevel="0" max="9218" min="9218" style="1" width="39.42"/>
    <col collapsed="false" customWidth="true" hidden="false" outlineLevel="0" max="9219" min="9219" style="1" width="11.43"/>
    <col collapsed="false" customWidth="true" hidden="false" outlineLevel="0" max="9220" min="9220" style="1" width="9.57"/>
    <col collapsed="false" customWidth="true" hidden="false" outlineLevel="0" max="9222" min="9222" style="1" width="10.57"/>
    <col collapsed="false" customWidth="true" hidden="false" outlineLevel="0" max="9473" min="9473" style="1" width="6.14"/>
    <col collapsed="false" customWidth="true" hidden="false" outlineLevel="0" max="9474" min="9474" style="1" width="39.42"/>
    <col collapsed="false" customWidth="true" hidden="false" outlineLevel="0" max="9475" min="9475" style="1" width="11.43"/>
    <col collapsed="false" customWidth="true" hidden="false" outlineLevel="0" max="9476" min="9476" style="1" width="9.57"/>
    <col collapsed="false" customWidth="true" hidden="false" outlineLevel="0" max="9478" min="9478" style="1" width="10.57"/>
    <col collapsed="false" customWidth="true" hidden="false" outlineLevel="0" max="9729" min="9729" style="1" width="6.14"/>
    <col collapsed="false" customWidth="true" hidden="false" outlineLevel="0" max="9730" min="9730" style="1" width="39.42"/>
    <col collapsed="false" customWidth="true" hidden="false" outlineLevel="0" max="9731" min="9731" style="1" width="11.43"/>
    <col collapsed="false" customWidth="true" hidden="false" outlineLevel="0" max="9732" min="9732" style="1" width="9.57"/>
    <col collapsed="false" customWidth="true" hidden="false" outlineLevel="0" max="9734" min="9734" style="1" width="10.57"/>
    <col collapsed="false" customWidth="true" hidden="false" outlineLevel="0" max="9985" min="9985" style="1" width="6.14"/>
    <col collapsed="false" customWidth="true" hidden="false" outlineLevel="0" max="9986" min="9986" style="1" width="39.42"/>
    <col collapsed="false" customWidth="true" hidden="false" outlineLevel="0" max="9987" min="9987" style="1" width="11.43"/>
    <col collapsed="false" customWidth="true" hidden="false" outlineLevel="0" max="9988" min="9988" style="1" width="9.57"/>
    <col collapsed="false" customWidth="true" hidden="false" outlineLevel="0" max="9990" min="9990" style="1" width="10.57"/>
    <col collapsed="false" customWidth="true" hidden="false" outlineLevel="0" max="10241" min="10241" style="1" width="6.14"/>
    <col collapsed="false" customWidth="true" hidden="false" outlineLevel="0" max="10242" min="10242" style="1" width="39.42"/>
    <col collapsed="false" customWidth="true" hidden="false" outlineLevel="0" max="10243" min="10243" style="1" width="11.43"/>
    <col collapsed="false" customWidth="true" hidden="false" outlineLevel="0" max="10244" min="10244" style="1" width="9.57"/>
    <col collapsed="false" customWidth="true" hidden="false" outlineLevel="0" max="10246" min="10246" style="1" width="10.57"/>
    <col collapsed="false" customWidth="true" hidden="false" outlineLevel="0" max="10497" min="10497" style="1" width="6.14"/>
    <col collapsed="false" customWidth="true" hidden="false" outlineLevel="0" max="10498" min="10498" style="1" width="39.42"/>
    <col collapsed="false" customWidth="true" hidden="false" outlineLevel="0" max="10499" min="10499" style="1" width="11.43"/>
    <col collapsed="false" customWidth="true" hidden="false" outlineLevel="0" max="10500" min="10500" style="1" width="9.57"/>
    <col collapsed="false" customWidth="true" hidden="false" outlineLevel="0" max="10502" min="10502" style="1" width="10.57"/>
    <col collapsed="false" customWidth="true" hidden="false" outlineLevel="0" max="10753" min="10753" style="1" width="6.14"/>
    <col collapsed="false" customWidth="true" hidden="false" outlineLevel="0" max="10754" min="10754" style="1" width="39.42"/>
    <col collapsed="false" customWidth="true" hidden="false" outlineLevel="0" max="10755" min="10755" style="1" width="11.43"/>
    <col collapsed="false" customWidth="true" hidden="false" outlineLevel="0" max="10756" min="10756" style="1" width="9.57"/>
    <col collapsed="false" customWidth="true" hidden="false" outlineLevel="0" max="10758" min="10758" style="1" width="10.57"/>
    <col collapsed="false" customWidth="true" hidden="false" outlineLevel="0" max="11009" min="11009" style="1" width="6.14"/>
    <col collapsed="false" customWidth="true" hidden="false" outlineLevel="0" max="11010" min="11010" style="1" width="39.42"/>
    <col collapsed="false" customWidth="true" hidden="false" outlineLevel="0" max="11011" min="11011" style="1" width="11.43"/>
    <col collapsed="false" customWidth="true" hidden="false" outlineLevel="0" max="11012" min="11012" style="1" width="9.57"/>
    <col collapsed="false" customWidth="true" hidden="false" outlineLevel="0" max="11014" min="11014" style="1" width="10.57"/>
    <col collapsed="false" customWidth="true" hidden="false" outlineLevel="0" max="11265" min="11265" style="1" width="6.14"/>
    <col collapsed="false" customWidth="true" hidden="false" outlineLevel="0" max="11266" min="11266" style="1" width="39.42"/>
    <col collapsed="false" customWidth="true" hidden="false" outlineLevel="0" max="11267" min="11267" style="1" width="11.43"/>
    <col collapsed="false" customWidth="true" hidden="false" outlineLevel="0" max="11268" min="11268" style="1" width="9.57"/>
    <col collapsed="false" customWidth="true" hidden="false" outlineLevel="0" max="11270" min="11270" style="1" width="10.57"/>
    <col collapsed="false" customWidth="true" hidden="false" outlineLevel="0" max="11521" min="11521" style="1" width="6.14"/>
    <col collapsed="false" customWidth="true" hidden="false" outlineLevel="0" max="11522" min="11522" style="1" width="39.42"/>
    <col collapsed="false" customWidth="true" hidden="false" outlineLevel="0" max="11523" min="11523" style="1" width="11.43"/>
    <col collapsed="false" customWidth="true" hidden="false" outlineLevel="0" max="11524" min="11524" style="1" width="9.57"/>
    <col collapsed="false" customWidth="true" hidden="false" outlineLevel="0" max="11526" min="11526" style="1" width="10.57"/>
    <col collapsed="false" customWidth="true" hidden="false" outlineLevel="0" max="11777" min="11777" style="1" width="6.14"/>
    <col collapsed="false" customWidth="true" hidden="false" outlineLevel="0" max="11778" min="11778" style="1" width="39.42"/>
    <col collapsed="false" customWidth="true" hidden="false" outlineLevel="0" max="11779" min="11779" style="1" width="11.43"/>
    <col collapsed="false" customWidth="true" hidden="false" outlineLevel="0" max="11780" min="11780" style="1" width="9.57"/>
    <col collapsed="false" customWidth="true" hidden="false" outlineLevel="0" max="11782" min="11782" style="1" width="10.57"/>
    <col collapsed="false" customWidth="true" hidden="false" outlineLevel="0" max="12033" min="12033" style="1" width="6.14"/>
    <col collapsed="false" customWidth="true" hidden="false" outlineLevel="0" max="12034" min="12034" style="1" width="39.42"/>
    <col collapsed="false" customWidth="true" hidden="false" outlineLevel="0" max="12035" min="12035" style="1" width="11.43"/>
    <col collapsed="false" customWidth="true" hidden="false" outlineLevel="0" max="12036" min="12036" style="1" width="9.57"/>
    <col collapsed="false" customWidth="true" hidden="false" outlineLevel="0" max="12038" min="12038" style="1" width="10.57"/>
    <col collapsed="false" customWidth="true" hidden="false" outlineLevel="0" max="12289" min="12289" style="1" width="6.14"/>
    <col collapsed="false" customWidth="true" hidden="false" outlineLevel="0" max="12290" min="12290" style="1" width="39.42"/>
    <col collapsed="false" customWidth="true" hidden="false" outlineLevel="0" max="12291" min="12291" style="1" width="11.43"/>
    <col collapsed="false" customWidth="true" hidden="false" outlineLevel="0" max="12292" min="12292" style="1" width="9.57"/>
    <col collapsed="false" customWidth="true" hidden="false" outlineLevel="0" max="12294" min="12294" style="1" width="10.57"/>
    <col collapsed="false" customWidth="true" hidden="false" outlineLevel="0" max="12545" min="12545" style="1" width="6.14"/>
    <col collapsed="false" customWidth="true" hidden="false" outlineLevel="0" max="12546" min="12546" style="1" width="39.42"/>
    <col collapsed="false" customWidth="true" hidden="false" outlineLevel="0" max="12547" min="12547" style="1" width="11.43"/>
    <col collapsed="false" customWidth="true" hidden="false" outlineLevel="0" max="12548" min="12548" style="1" width="9.57"/>
    <col collapsed="false" customWidth="true" hidden="false" outlineLevel="0" max="12550" min="12550" style="1" width="10.57"/>
    <col collapsed="false" customWidth="true" hidden="false" outlineLevel="0" max="12801" min="12801" style="1" width="6.14"/>
    <col collapsed="false" customWidth="true" hidden="false" outlineLevel="0" max="12802" min="12802" style="1" width="39.42"/>
    <col collapsed="false" customWidth="true" hidden="false" outlineLevel="0" max="12803" min="12803" style="1" width="11.43"/>
    <col collapsed="false" customWidth="true" hidden="false" outlineLevel="0" max="12804" min="12804" style="1" width="9.57"/>
    <col collapsed="false" customWidth="true" hidden="false" outlineLevel="0" max="12806" min="12806" style="1" width="10.57"/>
    <col collapsed="false" customWidth="true" hidden="false" outlineLevel="0" max="13057" min="13057" style="1" width="6.14"/>
    <col collapsed="false" customWidth="true" hidden="false" outlineLevel="0" max="13058" min="13058" style="1" width="39.42"/>
    <col collapsed="false" customWidth="true" hidden="false" outlineLevel="0" max="13059" min="13059" style="1" width="11.43"/>
    <col collapsed="false" customWidth="true" hidden="false" outlineLevel="0" max="13060" min="13060" style="1" width="9.57"/>
    <col collapsed="false" customWidth="true" hidden="false" outlineLevel="0" max="13062" min="13062" style="1" width="10.57"/>
    <col collapsed="false" customWidth="true" hidden="false" outlineLevel="0" max="13313" min="13313" style="1" width="6.14"/>
    <col collapsed="false" customWidth="true" hidden="false" outlineLevel="0" max="13314" min="13314" style="1" width="39.42"/>
    <col collapsed="false" customWidth="true" hidden="false" outlineLevel="0" max="13315" min="13315" style="1" width="11.43"/>
    <col collapsed="false" customWidth="true" hidden="false" outlineLevel="0" max="13316" min="13316" style="1" width="9.57"/>
    <col collapsed="false" customWidth="true" hidden="false" outlineLevel="0" max="13318" min="13318" style="1" width="10.57"/>
    <col collapsed="false" customWidth="true" hidden="false" outlineLevel="0" max="13569" min="13569" style="1" width="6.14"/>
    <col collapsed="false" customWidth="true" hidden="false" outlineLevel="0" max="13570" min="13570" style="1" width="39.42"/>
    <col collapsed="false" customWidth="true" hidden="false" outlineLevel="0" max="13571" min="13571" style="1" width="11.43"/>
    <col collapsed="false" customWidth="true" hidden="false" outlineLevel="0" max="13572" min="13572" style="1" width="9.57"/>
    <col collapsed="false" customWidth="true" hidden="false" outlineLevel="0" max="13574" min="13574" style="1" width="10.57"/>
    <col collapsed="false" customWidth="true" hidden="false" outlineLevel="0" max="13825" min="13825" style="1" width="6.14"/>
    <col collapsed="false" customWidth="true" hidden="false" outlineLevel="0" max="13826" min="13826" style="1" width="39.42"/>
    <col collapsed="false" customWidth="true" hidden="false" outlineLevel="0" max="13827" min="13827" style="1" width="11.43"/>
    <col collapsed="false" customWidth="true" hidden="false" outlineLevel="0" max="13828" min="13828" style="1" width="9.57"/>
    <col collapsed="false" customWidth="true" hidden="false" outlineLevel="0" max="13830" min="13830" style="1" width="10.57"/>
    <col collapsed="false" customWidth="true" hidden="false" outlineLevel="0" max="14081" min="14081" style="1" width="6.14"/>
    <col collapsed="false" customWidth="true" hidden="false" outlineLevel="0" max="14082" min="14082" style="1" width="39.42"/>
    <col collapsed="false" customWidth="true" hidden="false" outlineLevel="0" max="14083" min="14083" style="1" width="11.43"/>
    <col collapsed="false" customWidth="true" hidden="false" outlineLevel="0" max="14084" min="14084" style="1" width="9.57"/>
    <col collapsed="false" customWidth="true" hidden="false" outlineLevel="0" max="14086" min="14086" style="1" width="10.57"/>
    <col collapsed="false" customWidth="true" hidden="false" outlineLevel="0" max="14337" min="14337" style="1" width="6.14"/>
    <col collapsed="false" customWidth="true" hidden="false" outlineLevel="0" max="14338" min="14338" style="1" width="39.42"/>
    <col collapsed="false" customWidth="true" hidden="false" outlineLevel="0" max="14339" min="14339" style="1" width="11.43"/>
    <col collapsed="false" customWidth="true" hidden="false" outlineLevel="0" max="14340" min="14340" style="1" width="9.57"/>
    <col collapsed="false" customWidth="true" hidden="false" outlineLevel="0" max="14342" min="14342" style="1" width="10.57"/>
    <col collapsed="false" customWidth="true" hidden="false" outlineLevel="0" max="14593" min="14593" style="1" width="6.14"/>
    <col collapsed="false" customWidth="true" hidden="false" outlineLevel="0" max="14594" min="14594" style="1" width="39.42"/>
    <col collapsed="false" customWidth="true" hidden="false" outlineLevel="0" max="14595" min="14595" style="1" width="11.43"/>
    <col collapsed="false" customWidth="true" hidden="false" outlineLevel="0" max="14596" min="14596" style="1" width="9.57"/>
    <col collapsed="false" customWidth="true" hidden="false" outlineLevel="0" max="14598" min="14598" style="1" width="10.57"/>
    <col collapsed="false" customWidth="true" hidden="false" outlineLevel="0" max="14849" min="14849" style="1" width="6.14"/>
    <col collapsed="false" customWidth="true" hidden="false" outlineLevel="0" max="14850" min="14850" style="1" width="39.42"/>
    <col collapsed="false" customWidth="true" hidden="false" outlineLevel="0" max="14851" min="14851" style="1" width="11.43"/>
    <col collapsed="false" customWidth="true" hidden="false" outlineLevel="0" max="14852" min="14852" style="1" width="9.57"/>
    <col collapsed="false" customWidth="true" hidden="false" outlineLevel="0" max="14854" min="14854" style="1" width="10.57"/>
    <col collapsed="false" customWidth="true" hidden="false" outlineLevel="0" max="15105" min="15105" style="1" width="6.14"/>
    <col collapsed="false" customWidth="true" hidden="false" outlineLevel="0" max="15106" min="15106" style="1" width="39.42"/>
    <col collapsed="false" customWidth="true" hidden="false" outlineLevel="0" max="15107" min="15107" style="1" width="11.43"/>
    <col collapsed="false" customWidth="true" hidden="false" outlineLevel="0" max="15108" min="15108" style="1" width="9.57"/>
    <col collapsed="false" customWidth="true" hidden="false" outlineLevel="0" max="15110" min="15110" style="1" width="10.57"/>
    <col collapsed="false" customWidth="true" hidden="false" outlineLevel="0" max="15361" min="15361" style="1" width="6.14"/>
    <col collapsed="false" customWidth="true" hidden="false" outlineLevel="0" max="15362" min="15362" style="1" width="39.42"/>
    <col collapsed="false" customWidth="true" hidden="false" outlineLevel="0" max="15363" min="15363" style="1" width="11.43"/>
    <col collapsed="false" customWidth="true" hidden="false" outlineLevel="0" max="15364" min="15364" style="1" width="9.57"/>
    <col collapsed="false" customWidth="true" hidden="false" outlineLevel="0" max="15366" min="15366" style="1" width="10.57"/>
    <col collapsed="false" customWidth="true" hidden="false" outlineLevel="0" max="15617" min="15617" style="1" width="6.14"/>
    <col collapsed="false" customWidth="true" hidden="false" outlineLevel="0" max="15618" min="15618" style="1" width="39.42"/>
    <col collapsed="false" customWidth="true" hidden="false" outlineLevel="0" max="15619" min="15619" style="1" width="11.43"/>
    <col collapsed="false" customWidth="true" hidden="false" outlineLevel="0" max="15620" min="15620" style="1" width="9.57"/>
    <col collapsed="false" customWidth="true" hidden="false" outlineLevel="0" max="15622" min="15622" style="1" width="10.57"/>
    <col collapsed="false" customWidth="true" hidden="false" outlineLevel="0" max="15873" min="15873" style="1" width="6.14"/>
    <col collapsed="false" customWidth="true" hidden="false" outlineLevel="0" max="15874" min="15874" style="1" width="39.42"/>
    <col collapsed="false" customWidth="true" hidden="false" outlineLevel="0" max="15875" min="15875" style="1" width="11.43"/>
    <col collapsed="false" customWidth="true" hidden="false" outlineLevel="0" max="15876" min="15876" style="1" width="9.57"/>
    <col collapsed="false" customWidth="true" hidden="false" outlineLevel="0" max="15878" min="15878" style="1" width="10.57"/>
    <col collapsed="false" customWidth="true" hidden="false" outlineLevel="0" max="16129" min="16129" style="1" width="6.14"/>
    <col collapsed="false" customWidth="true" hidden="false" outlineLevel="0" max="16130" min="16130" style="1" width="39.42"/>
    <col collapsed="false" customWidth="true" hidden="false" outlineLevel="0" max="16131" min="16131" style="1" width="11.43"/>
    <col collapsed="false" customWidth="true" hidden="false" outlineLevel="0" max="16132" min="16132" style="1" width="9.57"/>
    <col collapsed="false" customWidth="true" hidden="false" outlineLevel="0" max="16134" min="16134" style="1" width="10.57"/>
  </cols>
  <sheetData>
    <row r="1" customFormat="false" ht="15" hidden="false" customHeight="false" outlineLevel="0" collapsed="false">
      <c r="A1" s="67" t="n">
        <v>9</v>
      </c>
      <c r="B1" s="67"/>
      <c r="C1" s="67"/>
      <c r="D1" s="67"/>
      <c r="E1" s="67"/>
      <c r="F1" s="67"/>
    </row>
    <row r="2" customFormat="false" ht="50.25" hidden="false" customHeight="true" outlineLevel="0" collapsed="false">
      <c r="A2" s="5" t="s">
        <v>163</v>
      </c>
      <c r="B2" s="5"/>
      <c r="C2" s="5"/>
      <c r="D2" s="5"/>
      <c r="E2" s="5"/>
      <c r="F2" s="5"/>
    </row>
    <row r="3" customFormat="false" ht="15" hidden="false" customHeight="false" outlineLevel="0" collapsed="false">
      <c r="A3" s="2"/>
      <c r="B3" s="2"/>
      <c r="C3" s="2"/>
      <c r="D3" s="2"/>
      <c r="E3" s="2"/>
      <c r="F3" s="2"/>
    </row>
    <row r="4" customFormat="false" ht="25.5" hidden="false" customHeight="true" outlineLevel="0" collapsed="false">
      <c r="A4" s="154" t="s">
        <v>4</v>
      </c>
      <c r="B4" s="155" t="s">
        <v>5</v>
      </c>
      <c r="C4" s="8" t="s">
        <v>6</v>
      </c>
      <c r="D4" s="8"/>
      <c r="E4" s="9"/>
      <c r="F4" s="9"/>
    </row>
    <row r="5" customFormat="false" ht="25.35" hidden="false" customHeight="false" outlineLevel="0" collapsed="false">
      <c r="A5" s="154"/>
      <c r="B5" s="155"/>
      <c r="C5" s="10" t="s">
        <v>7</v>
      </c>
      <c r="D5" s="10" t="s">
        <v>8</v>
      </c>
      <c r="E5" s="11"/>
      <c r="F5" s="11"/>
    </row>
    <row r="6" customFormat="false" ht="15" hidden="false" customHeight="false" outlineLevel="0" collapsed="false">
      <c r="A6" s="12" t="s">
        <v>9</v>
      </c>
      <c r="B6" s="13" t="n">
        <v>2</v>
      </c>
      <c r="C6" s="13" t="n">
        <v>3</v>
      </c>
      <c r="D6" s="7" t="n">
        <v>4</v>
      </c>
      <c r="E6" s="14"/>
      <c r="F6" s="14"/>
    </row>
    <row r="7" customFormat="false" ht="15" hidden="false" customHeight="false" outlineLevel="0" collapsed="false">
      <c r="A7" s="15"/>
      <c r="B7" s="16" t="s">
        <v>10</v>
      </c>
      <c r="C7" s="17"/>
      <c r="D7" s="17"/>
      <c r="E7" s="14"/>
      <c r="F7" s="14"/>
    </row>
    <row r="8" customFormat="false" ht="15" hidden="false" customHeight="false" outlineLevel="0" collapsed="false">
      <c r="A8" s="18" t="s">
        <v>9</v>
      </c>
      <c r="B8" s="19" t="s">
        <v>11</v>
      </c>
      <c r="C8" s="156" t="n">
        <f aca="false">C9+C15+C16+C19</f>
        <v>149189.649</v>
      </c>
      <c r="D8" s="47" t="n">
        <f aca="false">C8/C93*1000</f>
        <v>2303.94135660908</v>
      </c>
      <c r="E8" s="22"/>
      <c r="F8" s="23"/>
    </row>
    <row r="9" customFormat="false" ht="15" hidden="false" customHeight="false" outlineLevel="0" collapsed="false">
      <c r="A9" s="24" t="s">
        <v>12</v>
      </c>
      <c r="B9" s="25" t="s">
        <v>13</v>
      </c>
      <c r="C9" s="26" t="n">
        <f aca="false">C10+C11+C12+C13+C14</f>
        <v>107426.214</v>
      </c>
      <c r="D9" s="27" t="n">
        <f aca="false">C9/C93*1000</f>
        <v>1658.98706027881</v>
      </c>
      <c r="E9" s="28"/>
      <c r="F9" s="23"/>
    </row>
    <row r="10" customFormat="false" ht="15" hidden="false" customHeight="false" outlineLevel="0" collapsed="false">
      <c r="A10" s="29" t="s">
        <v>14</v>
      </c>
      <c r="B10" s="30" t="s">
        <v>15</v>
      </c>
      <c r="C10" s="26" t="n">
        <v>79343.229</v>
      </c>
      <c r="D10" s="27" t="n">
        <f aca="false">C10/C93*1000</f>
        <v>1225.30046746075</v>
      </c>
      <c r="E10" s="28"/>
      <c r="F10" s="23"/>
    </row>
    <row r="11" customFormat="false" ht="15" hidden="false" customHeight="false" outlineLevel="0" collapsed="false">
      <c r="A11" s="29" t="s">
        <v>16</v>
      </c>
      <c r="B11" s="30" t="s">
        <v>17</v>
      </c>
      <c r="C11" s="26" t="n">
        <v>21726.426</v>
      </c>
      <c r="D11" s="27" t="n">
        <f aca="false">C11/C93*1000</f>
        <v>335.522013277924</v>
      </c>
      <c r="E11" s="28"/>
      <c r="F11" s="23"/>
    </row>
    <row r="12" customFormat="false" ht="15" hidden="false" customHeight="false" outlineLevel="0" collapsed="false">
      <c r="A12" s="24" t="s">
        <v>18</v>
      </c>
      <c r="B12" s="30" t="s">
        <v>19</v>
      </c>
      <c r="C12" s="26" t="n">
        <v>0</v>
      </c>
      <c r="D12" s="27" t="n">
        <v>0</v>
      </c>
      <c r="E12" s="28"/>
      <c r="F12" s="23"/>
    </row>
    <row r="13" customFormat="false" ht="17.25" hidden="false" customHeight="true" outlineLevel="0" collapsed="false">
      <c r="A13" s="24" t="s">
        <v>20</v>
      </c>
      <c r="B13" s="31" t="s">
        <v>21</v>
      </c>
      <c r="C13" s="26" t="n">
        <v>5043.356</v>
      </c>
      <c r="D13" s="27" t="n">
        <f aca="false">C13/C93*1000</f>
        <v>77.8847362560826</v>
      </c>
      <c r="E13" s="28"/>
      <c r="F13" s="23"/>
    </row>
    <row r="14" customFormat="false" ht="15" hidden="false" customHeight="false" outlineLevel="0" collapsed="false">
      <c r="A14" s="24" t="s">
        <v>22</v>
      </c>
      <c r="B14" s="31" t="s">
        <v>23</v>
      </c>
      <c r="C14" s="26" t="n">
        <v>1313.203</v>
      </c>
      <c r="D14" s="27" t="n">
        <f aca="false">C14/C93*1000</f>
        <v>20.2798432840546</v>
      </c>
      <c r="E14" s="28"/>
      <c r="F14" s="23"/>
    </row>
    <row r="15" customFormat="false" ht="23.85" hidden="false" customHeight="false" outlineLevel="0" collapsed="false">
      <c r="A15" s="24" t="s">
        <v>24</v>
      </c>
      <c r="B15" s="32" t="s">
        <v>25</v>
      </c>
      <c r="C15" s="26" t="n">
        <v>23016.267</v>
      </c>
      <c r="D15" s="27" t="n">
        <f aca="false">C15/C93*1000</f>
        <v>355.441076317947</v>
      </c>
      <c r="E15" s="28"/>
      <c r="F15" s="23"/>
    </row>
    <row r="16" customFormat="false" ht="15" hidden="false" customHeight="false" outlineLevel="0" collapsed="false">
      <c r="A16" s="24" t="s">
        <v>26</v>
      </c>
      <c r="B16" s="25" t="s">
        <v>27</v>
      </c>
      <c r="C16" s="26" t="n">
        <f aca="false">C17+C18</f>
        <v>3949.119</v>
      </c>
      <c r="D16" s="27" t="n">
        <f aca="false">C16/C93*1000</f>
        <v>60.986393139585</v>
      </c>
      <c r="E16" s="28"/>
      <c r="F16" s="23"/>
    </row>
    <row r="17" customFormat="false" ht="15" hidden="false" customHeight="false" outlineLevel="0" collapsed="false">
      <c r="A17" s="29" t="s">
        <v>28</v>
      </c>
      <c r="B17" s="30" t="s">
        <v>29</v>
      </c>
      <c r="C17" s="26" t="n">
        <v>3135.293</v>
      </c>
      <c r="D17" s="27" t="n">
        <f aca="false">C17/C93*1000</f>
        <v>48.418447634976</v>
      </c>
      <c r="E17" s="28"/>
      <c r="F17" s="23"/>
    </row>
    <row r="18" customFormat="false" ht="15" hidden="false" customHeight="false" outlineLevel="0" collapsed="false">
      <c r="A18" s="29" t="s">
        <v>30</v>
      </c>
      <c r="B18" s="30" t="s">
        <v>31</v>
      </c>
      <c r="C18" s="26" t="n">
        <v>813.826</v>
      </c>
      <c r="D18" s="27" t="n">
        <f aca="false">C18/C93*1000</f>
        <v>12.567945504609</v>
      </c>
      <c r="E18" s="28"/>
      <c r="F18" s="23"/>
    </row>
    <row r="19" customFormat="false" ht="15" hidden="false" customHeight="false" outlineLevel="0" collapsed="false">
      <c r="A19" s="24" t="s">
        <v>32</v>
      </c>
      <c r="B19" s="25" t="s">
        <v>33</v>
      </c>
      <c r="C19" s="26" t="n">
        <f aca="false">C20+C21</f>
        <v>14798.049</v>
      </c>
      <c r="D19" s="27" t="n">
        <f aca="false">C19/C93*1000</f>
        <v>228.526826872739</v>
      </c>
      <c r="E19" s="28"/>
      <c r="F19" s="23"/>
    </row>
    <row r="20" customFormat="false" ht="28.5" hidden="false" customHeight="true" outlineLevel="0" collapsed="false">
      <c r="A20" s="29" t="s">
        <v>34</v>
      </c>
      <c r="B20" s="31" t="s">
        <v>35</v>
      </c>
      <c r="C20" s="26" t="n">
        <v>11360.715</v>
      </c>
      <c r="D20" s="27" t="n">
        <f aca="false">C20/C93*1000</f>
        <v>175.443948722938</v>
      </c>
      <c r="E20" s="28"/>
      <c r="F20" s="23"/>
    </row>
    <row r="21" customFormat="false" ht="15" hidden="false" customHeight="false" outlineLevel="0" collapsed="false">
      <c r="A21" s="29" t="s">
        <v>36</v>
      </c>
      <c r="B21" s="30" t="s">
        <v>37</v>
      </c>
      <c r="C21" s="26" t="n">
        <v>3437.334</v>
      </c>
      <c r="D21" s="27" t="n">
        <f aca="false">C21/C93*1000</f>
        <v>53.0828781498006</v>
      </c>
      <c r="E21" s="28"/>
      <c r="F21" s="23"/>
    </row>
    <row r="22" customFormat="false" ht="15" hidden="false" customHeight="false" outlineLevel="0" collapsed="false">
      <c r="A22" s="33" t="s">
        <v>38</v>
      </c>
      <c r="B22" s="25" t="s">
        <v>39</v>
      </c>
      <c r="C22" s="80" t="n">
        <f aca="false">C23+C24</f>
        <v>7177.507</v>
      </c>
      <c r="D22" s="27" t="n">
        <f aca="false">C22/C93*1000</f>
        <v>110.842510358417</v>
      </c>
      <c r="E22" s="22"/>
      <c r="F22" s="23"/>
    </row>
    <row r="23" customFormat="false" ht="25.35" hidden="false" customHeight="false" outlineLevel="0" collapsed="false">
      <c r="A23" s="29" t="s">
        <v>40</v>
      </c>
      <c r="B23" s="31" t="s">
        <v>35</v>
      </c>
      <c r="C23" s="26" t="n">
        <v>5324.474</v>
      </c>
      <c r="D23" s="27" t="n">
        <f aca="false">C23/C93*1000</f>
        <v>82.226052095543</v>
      </c>
      <c r="E23" s="28"/>
      <c r="F23" s="23"/>
    </row>
    <row r="24" customFormat="false" ht="15" hidden="false" customHeight="false" outlineLevel="0" collapsed="false">
      <c r="A24" s="29" t="s">
        <v>41</v>
      </c>
      <c r="B24" s="30" t="s">
        <v>37</v>
      </c>
      <c r="C24" s="26" t="n">
        <v>1853.033</v>
      </c>
      <c r="D24" s="27" t="n">
        <f aca="false">C24/C93*1000</f>
        <v>28.6164582628745</v>
      </c>
      <c r="E24" s="28"/>
      <c r="F24" s="23"/>
    </row>
    <row r="25" customFormat="false" ht="15" hidden="false" customHeight="false" outlineLevel="0" collapsed="false">
      <c r="A25" s="35" t="s">
        <v>42</v>
      </c>
      <c r="B25" s="36" t="s">
        <v>43</v>
      </c>
      <c r="C25" s="34" t="n">
        <f aca="false">C8+C22</f>
        <v>156367.156</v>
      </c>
      <c r="D25" s="54" t="n">
        <f aca="false">C25/C93*1000</f>
        <v>2414.7838669675</v>
      </c>
      <c r="E25" s="23"/>
      <c r="F25" s="74"/>
    </row>
    <row r="26" customFormat="false" ht="15" hidden="false" customHeight="false" outlineLevel="0" collapsed="false">
      <c r="A26" s="33" t="s">
        <v>44</v>
      </c>
      <c r="B26" s="25" t="s">
        <v>45</v>
      </c>
      <c r="C26" s="26" t="n">
        <v>0</v>
      </c>
      <c r="D26" s="27" t="n">
        <v>0</v>
      </c>
      <c r="E26" s="23"/>
      <c r="F26" s="23"/>
    </row>
    <row r="27" customFormat="false" ht="15" hidden="false" customHeight="false" outlineLevel="0" collapsed="false">
      <c r="A27" s="33" t="s">
        <v>46</v>
      </c>
      <c r="B27" s="25" t="s">
        <v>47</v>
      </c>
      <c r="C27" s="80" t="n">
        <f aca="false">C28+C29+C30</f>
        <v>7627.666</v>
      </c>
      <c r="D27" s="27" t="n">
        <f aca="false">C27/C93*1000+0.003</f>
        <v>117.797332714068</v>
      </c>
      <c r="E27" s="23"/>
      <c r="F27" s="23"/>
    </row>
    <row r="28" customFormat="false" ht="15" hidden="false" customHeight="false" outlineLevel="0" collapsed="false">
      <c r="A28" s="24" t="s">
        <v>48</v>
      </c>
      <c r="B28" s="30" t="s">
        <v>49</v>
      </c>
      <c r="C28" s="26" t="n">
        <v>1372.98</v>
      </c>
      <c r="D28" s="27" t="n">
        <f aca="false">C28/C93*1000+0.003</f>
        <v>21.2059817416967</v>
      </c>
      <c r="E28" s="23"/>
      <c r="F28" s="23"/>
    </row>
    <row r="29" customFormat="false" ht="17.25" hidden="false" customHeight="true" outlineLevel="0" collapsed="false">
      <c r="A29" s="24" t="s">
        <v>50</v>
      </c>
      <c r="B29" s="31" t="s">
        <v>51</v>
      </c>
      <c r="C29" s="26" t="n">
        <v>0</v>
      </c>
      <c r="D29" s="27" t="n">
        <f aca="false">C29/C93*1000</f>
        <v>0</v>
      </c>
      <c r="E29" s="23"/>
      <c r="F29" s="23"/>
    </row>
    <row r="30" customFormat="false" ht="15" hidden="false" customHeight="false" outlineLevel="0" collapsed="false">
      <c r="A30" s="24" t="s">
        <v>52</v>
      </c>
      <c r="B30" s="32" t="s">
        <v>53</v>
      </c>
      <c r="C30" s="26" t="n">
        <v>6254.686</v>
      </c>
      <c r="D30" s="27" t="n">
        <f aca="false">C30/C93*1000</f>
        <v>96.5913509723709</v>
      </c>
      <c r="E30" s="23"/>
      <c r="F30" s="23"/>
    </row>
    <row r="31" customFormat="false" ht="23.85" hidden="false" customHeight="false" outlineLevel="0" collapsed="false">
      <c r="A31" s="38" t="s">
        <v>54</v>
      </c>
      <c r="B31" s="36" t="s">
        <v>55</v>
      </c>
      <c r="C31" s="34" t="n">
        <f aca="false">C25+C26+C27</f>
        <v>163994.822</v>
      </c>
      <c r="D31" s="42" t="n">
        <f aca="false">C31/C93*1000</f>
        <v>2532.57819968157</v>
      </c>
      <c r="E31" s="23"/>
      <c r="F31" s="23"/>
    </row>
    <row r="32" customFormat="false" ht="22.5" hidden="false" customHeight="true" outlineLevel="0" collapsed="false">
      <c r="A32" s="38" t="s">
        <v>56</v>
      </c>
      <c r="B32" s="36" t="s">
        <v>57</v>
      </c>
      <c r="C32" s="39" t="s">
        <v>58</v>
      </c>
      <c r="D32" s="40" t="n">
        <f aca="false">C31/C93*1000</f>
        <v>2532.57819968157</v>
      </c>
      <c r="E32" s="14"/>
      <c r="F32" s="23"/>
    </row>
    <row r="33" customFormat="false" ht="15" hidden="false" customHeight="false" outlineLevel="0" collapsed="false">
      <c r="A33" s="38"/>
      <c r="B33" s="41" t="s">
        <v>59</v>
      </c>
      <c r="C33" s="39"/>
      <c r="D33" s="40"/>
      <c r="E33" s="14"/>
      <c r="F33" s="23"/>
    </row>
    <row r="34" customFormat="false" ht="15" hidden="false" customHeight="false" outlineLevel="0" collapsed="false">
      <c r="A34" s="18" t="s">
        <v>60</v>
      </c>
      <c r="B34" s="19" t="s">
        <v>11</v>
      </c>
      <c r="C34" s="52" t="n">
        <f aca="false">C35+C40+C41+C44</f>
        <v>38072.603</v>
      </c>
      <c r="D34" s="42" t="n">
        <f aca="false">C34/C96*1000</f>
        <v>853.473581564258</v>
      </c>
      <c r="E34" s="14"/>
      <c r="F34" s="23"/>
    </row>
    <row r="35" customFormat="false" ht="15" hidden="false" customHeight="false" outlineLevel="0" collapsed="false">
      <c r="A35" s="24" t="s">
        <v>61</v>
      </c>
      <c r="B35" s="25" t="s">
        <v>13</v>
      </c>
      <c r="C35" s="52" t="n">
        <f aca="false">C36+C37+C38+C39</f>
        <v>29585.414</v>
      </c>
      <c r="D35" s="42" t="n">
        <f aca="false">C35/C96*1000</f>
        <v>663.216256809164</v>
      </c>
      <c r="E35" s="14"/>
      <c r="F35" s="23"/>
    </row>
    <row r="36" customFormat="false" ht="15" hidden="false" customHeight="false" outlineLevel="0" collapsed="false">
      <c r="A36" s="24" t="s">
        <v>62</v>
      </c>
      <c r="B36" s="30" t="s">
        <v>17</v>
      </c>
      <c r="C36" s="52" t="n">
        <v>0</v>
      </c>
      <c r="D36" s="42" t="n">
        <f aca="false">C36/C96*1000</f>
        <v>0</v>
      </c>
      <c r="E36" s="14"/>
      <c r="F36" s="23"/>
    </row>
    <row r="37" customFormat="false" ht="15" hidden="false" customHeight="false" outlineLevel="0" collapsed="false">
      <c r="A37" s="24" t="s">
        <v>63</v>
      </c>
      <c r="B37" s="31" t="s">
        <v>21</v>
      </c>
      <c r="C37" s="52" t="n">
        <v>3.861</v>
      </c>
      <c r="D37" s="42" t="n">
        <f aca="false">C37/C96*1000</f>
        <v>0.0865520410679459</v>
      </c>
      <c r="E37" s="14"/>
      <c r="F37" s="23"/>
    </row>
    <row r="38" customFormat="false" ht="23.85" hidden="false" customHeight="false" outlineLevel="0" collapsed="false">
      <c r="A38" s="24" t="s">
        <v>64</v>
      </c>
      <c r="B38" s="32" t="s">
        <v>65</v>
      </c>
      <c r="C38" s="39" t="n">
        <v>23576.177</v>
      </c>
      <c r="D38" s="42" t="n">
        <f aca="false">C38/C96*1000</f>
        <v>528.507184648838</v>
      </c>
      <c r="E38" s="14"/>
      <c r="F38" s="23"/>
    </row>
    <row r="39" customFormat="false" ht="15" hidden="false" customHeight="false" outlineLevel="0" collapsed="false">
      <c r="A39" s="24" t="s">
        <v>66</v>
      </c>
      <c r="B39" s="31" t="s">
        <v>23</v>
      </c>
      <c r="C39" s="39" t="n">
        <v>6005.376</v>
      </c>
      <c r="D39" s="42" t="n">
        <f aca="false">C39/C96*1000</f>
        <v>134.622520119258</v>
      </c>
      <c r="E39" s="14"/>
      <c r="F39" s="23"/>
    </row>
    <row r="40" customFormat="false" ht="23.85" hidden="false" customHeight="false" outlineLevel="0" collapsed="false">
      <c r="A40" s="24" t="s">
        <v>67</v>
      </c>
      <c r="B40" s="32" t="s">
        <v>25</v>
      </c>
      <c r="C40" s="39" t="n">
        <v>6395.859</v>
      </c>
      <c r="D40" s="42" t="n">
        <f aca="false">C40/C96*1000</f>
        <v>143.375977941671</v>
      </c>
      <c r="E40" s="14"/>
      <c r="F40" s="23"/>
    </row>
    <row r="41" customFormat="false" ht="15" hidden="false" customHeight="false" outlineLevel="0" collapsed="false">
      <c r="A41" s="24" t="s">
        <v>68</v>
      </c>
      <c r="B41" s="25" t="s">
        <v>27</v>
      </c>
      <c r="C41" s="39" t="n">
        <f aca="false">C42+C43</f>
        <v>518.303</v>
      </c>
      <c r="D41" s="42" t="n">
        <f aca="false">C41/C96*1000</f>
        <v>11.6187988970835</v>
      </c>
      <c r="E41" s="14"/>
      <c r="F41" s="23"/>
    </row>
    <row r="42" customFormat="false" ht="15" hidden="false" customHeight="false" outlineLevel="0" collapsed="false">
      <c r="A42" s="24" t="s">
        <v>69</v>
      </c>
      <c r="B42" s="30" t="s">
        <v>29</v>
      </c>
      <c r="C42" s="39" t="n">
        <v>518.303</v>
      </c>
      <c r="D42" s="42" t="n">
        <f aca="false">C42/C96*1000</f>
        <v>11.6187988970835</v>
      </c>
      <c r="E42" s="14"/>
      <c r="F42" s="23"/>
    </row>
    <row r="43" customFormat="false" ht="15" hidden="false" customHeight="false" outlineLevel="0" collapsed="false">
      <c r="A43" s="24" t="s">
        <v>70</v>
      </c>
      <c r="B43" s="30" t="s">
        <v>31</v>
      </c>
      <c r="C43" s="52" t="n">
        <v>0</v>
      </c>
      <c r="D43" s="42" t="n">
        <f aca="false">C43/C96*1000</f>
        <v>0</v>
      </c>
      <c r="E43" s="14"/>
      <c r="F43" s="23"/>
    </row>
    <row r="44" customFormat="false" ht="15" hidden="false" customHeight="false" outlineLevel="0" collapsed="false">
      <c r="A44" s="24" t="s">
        <v>71</v>
      </c>
      <c r="B44" s="25" t="s">
        <v>33</v>
      </c>
      <c r="C44" s="39" t="n">
        <f aca="false">C45+C46</f>
        <v>1573.027</v>
      </c>
      <c r="D44" s="42" t="n">
        <f aca="false">C44/C96*1000</f>
        <v>35.2625479163398</v>
      </c>
      <c r="E44" s="14"/>
      <c r="F44" s="23"/>
    </row>
    <row r="45" customFormat="false" ht="27.75" hidden="false" customHeight="true" outlineLevel="0" collapsed="false">
      <c r="A45" s="24" t="s">
        <v>72</v>
      </c>
      <c r="B45" s="31" t="s">
        <v>35</v>
      </c>
      <c r="C45" s="39" t="n">
        <v>989.326</v>
      </c>
      <c r="D45" s="42" t="n">
        <f aca="false">C45/C96*1000</f>
        <v>22.1777219843529</v>
      </c>
      <c r="E45" s="14"/>
      <c r="F45" s="23"/>
    </row>
    <row r="46" customFormat="false" ht="15" hidden="false" customHeight="false" outlineLevel="0" collapsed="false">
      <c r="A46" s="24" t="s">
        <v>73</v>
      </c>
      <c r="B46" s="30" t="s">
        <v>37</v>
      </c>
      <c r="C46" s="52" t="n">
        <v>583.701</v>
      </c>
      <c r="D46" s="42" t="n">
        <f aca="false">C46/C96*1000</f>
        <v>13.0848259319868</v>
      </c>
      <c r="E46" s="14"/>
      <c r="F46" s="23"/>
    </row>
    <row r="47" customFormat="false" ht="15" hidden="false" customHeight="false" outlineLevel="0" collapsed="false">
      <c r="A47" s="48" t="s">
        <v>77</v>
      </c>
      <c r="B47" s="48"/>
      <c r="C47" s="48"/>
      <c r="D47" s="48"/>
      <c r="E47" s="48"/>
      <c r="F47" s="48"/>
    </row>
    <row r="48" customFormat="false" ht="15" hidden="false" customHeight="false" outlineLevel="0" collapsed="false">
      <c r="A48" s="81" t="s">
        <v>9</v>
      </c>
      <c r="B48" s="39" t="n">
        <v>2</v>
      </c>
      <c r="C48" s="82" t="n">
        <v>3</v>
      </c>
      <c r="D48" s="83" t="n">
        <v>4</v>
      </c>
      <c r="E48" s="14"/>
      <c r="F48" s="23"/>
    </row>
    <row r="49" customFormat="false" ht="15" hidden="false" customHeight="false" outlineLevel="0" collapsed="false">
      <c r="A49" s="33" t="s">
        <v>74</v>
      </c>
      <c r="B49" s="25" t="s">
        <v>39</v>
      </c>
      <c r="C49" s="52" t="n">
        <f aca="false">C50+C51</f>
        <v>625.04</v>
      </c>
      <c r="D49" s="42" t="n">
        <f aca="false">C49/C96*1000</f>
        <v>14.0115223385416</v>
      </c>
      <c r="E49" s="14"/>
      <c r="F49" s="23"/>
    </row>
    <row r="50" customFormat="false" ht="27.75" hidden="false" customHeight="true" outlineLevel="0" collapsed="false">
      <c r="A50" s="24" t="s">
        <v>75</v>
      </c>
      <c r="B50" s="31" t="s">
        <v>35</v>
      </c>
      <c r="C50" s="39" t="n">
        <v>463.672</v>
      </c>
      <c r="D50" s="42" t="n">
        <f aca="false">C50/C96*1000</f>
        <v>10.3941357125244</v>
      </c>
      <c r="E50" s="14"/>
      <c r="F50" s="23"/>
    </row>
    <row r="51" customFormat="false" ht="15" hidden="false" customHeight="false" outlineLevel="0" collapsed="false">
      <c r="A51" s="24" t="s">
        <v>76</v>
      </c>
      <c r="B51" s="30" t="s">
        <v>37</v>
      </c>
      <c r="C51" s="52" t="n">
        <v>161.368</v>
      </c>
      <c r="D51" s="42" t="n">
        <f aca="false">C51/C96*1000</f>
        <v>3.61738662601717</v>
      </c>
      <c r="E51" s="14"/>
      <c r="F51" s="23"/>
    </row>
    <row r="52" customFormat="false" ht="20.25" hidden="false" customHeight="true" outlineLevel="0" collapsed="false">
      <c r="A52" s="35" t="s">
        <v>77</v>
      </c>
      <c r="B52" s="36" t="s">
        <v>78</v>
      </c>
      <c r="C52" s="52" t="n">
        <f aca="false">C34+C49</f>
        <v>38697.643</v>
      </c>
      <c r="D52" s="40" t="n">
        <f aca="false">C52/C96*1000</f>
        <v>867.4851039028</v>
      </c>
      <c r="E52" s="14"/>
      <c r="F52" s="23"/>
    </row>
    <row r="53" customFormat="false" ht="15" hidden="false" customHeight="false" outlineLevel="0" collapsed="false">
      <c r="A53" s="33" t="s">
        <v>79</v>
      </c>
      <c r="B53" s="25" t="s">
        <v>45</v>
      </c>
      <c r="C53" s="52" t="n">
        <v>0</v>
      </c>
      <c r="D53" s="42" t="n">
        <v>0</v>
      </c>
      <c r="E53" s="14"/>
      <c r="F53" s="23"/>
    </row>
    <row r="54" customFormat="false" ht="15" hidden="false" customHeight="false" outlineLevel="0" collapsed="false">
      <c r="A54" s="33" t="s">
        <v>80</v>
      </c>
      <c r="B54" s="25" t="s">
        <v>47</v>
      </c>
      <c r="C54" s="52" t="n">
        <f aca="false">C55+C57</f>
        <v>737.633</v>
      </c>
      <c r="D54" s="42" t="n">
        <f aca="false">C54/C96*1000-0.003</f>
        <v>16.5325197381694</v>
      </c>
      <c r="E54" s="14"/>
      <c r="F54" s="23"/>
    </row>
    <row r="55" customFormat="false" ht="15" hidden="false" customHeight="false" outlineLevel="0" collapsed="false">
      <c r="A55" s="24" t="s">
        <v>81</v>
      </c>
      <c r="B55" s="30" t="s">
        <v>49</v>
      </c>
      <c r="C55" s="39" t="n">
        <v>132.774</v>
      </c>
      <c r="D55" s="42" t="n">
        <f aca="false">C55/C96*1000-0.003</f>
        <v>2.97339489789056</v>
      </c>
      <c r="E55" s="14"/>
      <c r="F55" s="23"/>
    </row>
    <row r="56" customFormat="false" ht="15.75" hidden="false" customHeight="true" outlineLevel="0" collapsed="false">
      <c r="A56" s="24" t="s">
        <v>82</v>
      </c>
      <c r="B56" s="31" t="s">
        <v>51</v>
      </c>
      <c r="C56" s="52" t="n">
        <v>0</v>
      </c>
      <c r="D56" s="42" t="n">
        <v>0</v>
      </c>
      <c r="E56" s="14"/>
      <c r="F56" s="23"/>
    </row>
    <row r="57" customFormat="false" ht="15" hidden="false" customHeight="false" outlineLevel="0" collapsed="false">
      <c r="A57" s="24" t="s">
        <v>83</v>
      </c>
      <c r="B57" s="32" t="s">
        <v>53</v>
      </c>
      <c r="C57" s="39" t="n">
        <v>604.859</v>
      </c>
      <c r="D57" s="42" t="n">
        <f aca="false">C57/C96*1000</f>
        <v>13.5591248402789</v>
      </c>
      <c r="E57" s="14"/>
      <c r="F57" s="23"/>
    </row>
    <row r="58" customFormat="false" ht="23.85" hidden="false" customHeight="false" outlineLevel="0" collapsed="false">
      <c r="A58" s="38" t="s">
        <v>84</v>
      </c>
      <c r="B58" s="36" t="s">
        <v>85</v>
      </c>
      <c r="C58" s="84" t="n">
        <f aca="false">C52+C54</f>
        <v>39435.276</v>
      </c>
      <c r="D58" s="42" t="n">
        <f aca="false">C58/C96*1000</f>
        <v>884.02062364097</v>
      </c>
      <c r="E58" s="14"/>
      <c r="F58" s="23"/>
    </row>
    <row r="59" customFormat="false" ht="15" hidden="false" customHeight="false" outlineLevel="0" collapsed="false">
      <c r="A59" s="38" t="s">
        <v>86</v>
      </c>
      <c r="B59" s="36" t="s">
        <v>87</v>
      </c>
      <c r="C59" s="85"/>
      <c r="D59" s="40" t="n">
        <f aca="false">C58/C96*1000</f>
        <v>884.02062364097</v>
      </c>
      <c r="E59" s="14"/>
      <c r="F59" s="23"/>
    </row>
    <row r="60" customFormat="false" ht="15" hidden="false" customHeight="false" outlineLevel="0" collapsed="false">
      <c r="A60" s="38"/>
      <c r="B60" s="36" t="s">
        <v>88</v>
      </c>
      <c r="C60" s="39"/>
      <c r="D60" s="40"/>
      <c r="E60" s="14"/>
      <c r="F60" s="23"/>
    </row>
    <row r="61" customFormat="false" ht="15" hidden="false" customHeight="false" outlineLevel="0" collapsed="false">
      <c r="A61" s="18" t="s">
        <v>89</v>
      </c>
      <c r="B61" s="19" t="s">
        <v>11</v>
      </c>
      <c r="C61" s="52" t="n">
        <f aca="false">C62+C63+C64+C67</f>
        <v>4242.628</v>
      </c>
      <c r="D61" s="42" t="n">
        <f aca="false">C61/C94*1000+0.004</f>
        <v>79.1959214544369</v>
      </c>
      <c r="E61" s="14"/>
      <c r="F61" s="23"/>
    </row>
    <row r="62" customFormat="false" ht="15" hidden="false" customHeight="false" outlineLevel="0" collapsed="false">
      <c r="A62" s="24" t="s">
        <v>90</v>
      </c>
      <c r="B62" s="25" t="s">
        <v>91</v>
      </c>
      <c r="C62" s="52" t="n">
        <v>603.186</v>
      </c>
      <c r="D62" s="42" t="n">
        <f aca="false">C62/C94*1000</f>
        <v>11.2589315712846</v>
      </c>
      <c r="E62" s="14"/>
      <c r="F62" s="23"/>
    </row>
    <row r="63" customFormat="false" ht="23.85" hidden="false" customHeight="false" outlineLevel="0" collapsed="false">
      <c r="A63" s="24" t="s">
        <v>92</v>
      </c>
      <c r="B63" s="32" t="s">
        <v>25</v>
      </c>
      <c r="C63" s="52" t="n">
        <v>3195.442</v>
      </c>
      <c r="D63" s="42" t="n">
        <f aca="false">C63/C94*1000</f>
        <v>59.6453876880576</v>
      </c>
      <c r="E63" s="14"/>
      <c r="F63" s="23"/>
    </row>
    <row r="64" customFormat="false" ht="15" hidden="false" customHeight="false" outlineLevel="0" collapsed="false">
      <c r="A64" s="24" t="s">
        <v>93</v>
      </c>
      <c r="B64" s="25" t="s">
        <v>27</v>
      </c>
      <c r="C64" s="52" t="n">
        <f aca="false">C65+C66</f>
        <v>59.306</v>
      </c>
      <c r="D64" s="42" t="n">
        <f aca="false">C64/C94*1000</f>
        <v>1.10699219770784</v>
      </c>
      <c r="E64" s="14"/>
      <c r="F64" s="23"/>
    </row>
    <row r="65" customFormat="false" ht="15" hidden="false" customHeight="false" outlineLevel="0" collapsed="false">
      <c r="A65" s="29" t="s">
        <v>94</v>
      </c>
      <c r="B65" s="30" t="s">
        <v>29</v>
      </c>
      <c r="C65" s="39" t="n">
        <v>0</v>
      </c>
      <c r="D65" s="42" t="n">
        <f aca="false">C65/C94*1000</f>
        <v>0</v>
      </c>
      <c r="E65" s="14"/>
      <c r="F65" s="23"/>
    </row>
    <row r="66" customFormat="false" ht="15" hidden="false" customHeight="false" outlineLevel="0" collapsed="false">
      <c r="A66" s="29" t="s">
        <v>95</v>
      </c>
      <c r="B66" s="30" t="s">
        <v>31</v>
      </c>
      <c r="C66" s="39" t="n">
        <v>59.306</v>
      </c>
      <c r="D66" s="42" t="n">
        <f aca="false">C66/C94*1000</f>
        <v>1.10699219770784</v>
      </c>
      <c r="E66" s="14"/>
      <c r="F66" s="23"/>
    </row>
    <row r="67" customFormat="false" ht="15" hidden="false" customHeight="false" outlineLevel="0" collapsed="false">
      <c r="A67" s="38" t="s">
        <v>96</v>
      </c>
      <c r="B67" s="25" t="s">
        <v>33</v>
      </c>
      <c r="C67" s="52" t="n">
        <f aca="false">C68+C69</f>
        <v>384.694</v>
      </c>
      <c r="D67" s="42" t="n">
        <f aca="false">C67/C94*1000</f>
        <v>7.18060999738679</v>
      </c>
      <c r="E67" s="14"/>
      <c r="F67" s="23"/>
    </row>
    <row r="68" customFormat="false" ht="25.35" hidden="false" customHeight="false" outlineLevel="0" collapsed="false">
      <c r="A68" s="24" t="s">
        <v>97</v>
      </c>
      <c r="B68" s="31" t="s">
        <v>35</v>
      </c>
      <c r="C68" s="52" t="n">
        <v>295.336</v>
      </c>
      <c r="D68" s="42" t="n">
        <f aca="false">C68/C94*1000</f>
        <v>5.51267405831187</v>
      </c>
      <c r="E68" s="86"/>
      <c r="F68" s="74"/>
      <c r="G68" s="87"/>
      <c r="H68" s="87"/>
      <c r="I68" s="87"/>
      <c r="J68" s="87"/>
      <c r="K68" s="87"/>
    </row>
    <row r="69" customFormat="false" ht="15" hidden="false" customHeight="false" outlineLevel="0" collapsed="false">
      <c r="A69" s="24" t="s">
        <v>98</v>
      </c>
      <c r="B69" s="30" t="s">
        <v>37</v>
      </c>
      <c r="C69" s="52" t="n">
        <v>89.358</v>
      </c>
      <c r="D69" s="42" t="n">
        <f aca="false">C69/C94*1000</f>
        <v>1.66793593907492</v>
      </c>
      <c r="E69" s="86"/>
      <c r="F69" s="74"/>
      <c r="G69" s="87"/>
      <c r="H69" s="87"/>
      <c r="I69" s="87"/>
      <c r="J69" s="87"/>
      <c r="K69" s="87"/>
    </row>
    <row r="70" customFormat="false" ht="15" hidden="false" customHeight="false" outlineLevel="0" collapsed="false">
      <c r="A70" s="33" t="s">
        <v>99</v>
      </c>
      <c r="B70" s="25" t="s">
        <v>39</v>
      </c>
      <c r="C70" s="52" t="n">
        <f aca="false">C71+C72</f>
        <v>186.59</v>
      </c>
      <c r="D70" s="42" t="n">
        <f aca="false">C70/C94*1000</f>
        <v>3.48284615671781</v>
      </c>
      <c r="E70" s="86"/>
      <c r="F70" s="74"/>
      <c r="G70" s="87"/>
      <c r="H70" s="87"/>
      <c r="I70" s="87"/>
      <c r="J70" s="87"/>
      <c r="K70" s="87"/>
    </row>
    <row r="71" customFormat="false" ht="24.75" hidden="false" customHeight="true" outlineLevel="0" collapsed="false">
      <c r="A71" s="24" t="s">
        <v>100</v>
      </c>
      <c r="B71" s="31" t="s">
        <v>35</v>
      </c>
      <c r="C71" s="52" t="n">
        <v>138.417</v>
      </c>
      <c r="D71" s="42" t="n">
        <f aca="false">C71/C94*1000</f>
        <v>2.58365998432075</v>
      </c>
      <c r="E71" s="86"/>
      <c r="F71" s="74"/>
      <c r="G71" s="87"/>
      <c r="H71" s="87"/>
      <c r="I71" s="87"/>
      <c r="J71" s="87"/>
      <c r="K71" s="87"/>
    </row>
    <row r="72" customFormat="false" ht="15" hidden="false" customHeight="false" outlineLevel="0" collapsed="false">
      <c r="A72" s="24" t="s">
        <v>101</v>
      </c>
      <c r="B72" s="30" t="s">
        <v>37</v>
      </c>
      <c r="C72" s="39" t="n">
        <v>48.173</v>
      </c>
      <c r="D72" s="42" t="n">
        <f aca="false">C72/C94*1000</f>
        <v>0.899186172397058</v>
      </c>
      <c r="E72" s="86"/>
      <c r="F72" s="74"/>
      <c r="G72" s="87"/>
      <c r="H72" s="87"/>
      <c r="I72" s="87"/>
      <c r="J72" s="87"/>
      <c r="K72" s="87"/>
    </row>
    <row r="73" customFormat="false" ht="23.85" hidden="false" customHeight="false" outlineLevel="0" collapsed="false">
      <c r="A73" s="24" t="s">
        <v>102</v>
      </c>
      <c r="B73" s="53" t="s">
        <v>103</v>
      </c>
      <c r="C73" s="39" t="n">
        <v>1632.894</v>
      </c>
      <c r="D73" s="42" t="n">
        <f aca="false">C73/C96*1000</f>
        <v>36.6045865184156</v>
      </c>
      <c r="E73" s="86"/>
      <c r="F73" s="74"/>
      <c r="G73" s="87"/>
      <c r="H73" s="87"/>
      <c r="I73" s="87"/>
      <c r="J73" s="87"/>
      <c r="K73" s="87"/>
    </row>
    <row r="74" customFormat="false" ht="19.5" hidden="false" customHeight="true" outlineLevel="0" collapsed="false">
      <c r="A74" s="35" t="s">
        <v>104</v>
      </c>
      <c r="B74" s="36" t="s">
        <v>105</v>
      </c>
      <c r="C74" s="55" t="n">
        <f aca="false">C61+C70+C73</f>
        <v>6062.112</v>
      </c>
      <c r="D74" s="54" t="n">
        <f aca="false">D61+D70+D73</f>
        <v>119.28335412957</v>
      </c>
      <c r="E74" s="86"/>
      <c r="F74" s="74"/>
      <c r="G74" s="87"/>
      <c r="H74" s="87"/>
      <c r="I74" s="87"/>
      <c r="J74" s="87"/>
      <c r="K74" s="87"/>
    </row>
    <row r="75" customFormat="false" ht="15" hidden="false" customHeight="false" outlineLevel="0" collapsed="false">
      <c r="A75" s="33" t="s">
        <v>106</v>
      </c>
      <c r="B75" s="25" t="s">
        <v>45</v>
      </c>
      <c r="C75" s="55" t="n">
        <v>0</v>
      </c>
      <c r="D75" s="42" t="n">
        <v>0</v>
      </c>
      <c r="E75" s="86"/>
      <c r="F75" s="74"/>
      <c r="G75" s="87"/>
      <c r="H75" s="87"/>
      <c r="I75" s="87"/>
      <c r="J75" s="87"/>
      <c r="K75" s="87"/>
    </row>
    <row r="76" customFormat="false" ht="15" hidden="false" customHeight="false" outlineLevel="0" collapsed="false">
      <c r="A76" s="33" t="s">
        <v>107</v>
      </c>
      <c r="B76" s="25" t="s">
        <v>47</v>
      </c>
      <c r="C76" s="77" t="n">
        <f aca="false">C77+C78+C79</f>
        <v>225.648</v>
      </c>
      <c r="D76" s="42" t="n">
        <f aca="false">C76/C94*1000+0.003</f>
        <v>4.2148938290962</v>
      </c>
      <c r="E76" s="86"/>
      <c r="F76" s="74"/>
      <c r="G76" s="87"/>
      <c r="H76" s="87"/>
      <c r="I76" s="87"/>
      <c r="J76" s="87"/>
      <c r="K76" s="87"/>
    </row>
    <row r="77" customFormat="false" ht="15" hidden="false" customHeight="false" outlineLevel="0" collapsed="false">
      <c r="A77" s="24" t="s">
        <v>108</v>
      </c>
      <c r="B77" s="30" t="s">
        <v>49</v>
      </c>
      <c r="C77" s="39" t="n">
        <v>40.617</v>
      </c>
      <c r="D77" s="42" t="n">
        <f aca="false">C77/C94*1000+0.003</f>
        <v>0.761147608914772</v>
      </c>
      <c r="E77" s="86"/>
      <c r="F77" s="74"/>
      <c r="G77" s="87"/>
      <c r="H77" s="87"/>
      <c r="I77" s="87"/>
      <c r="J77" s="87"/>
      <c r="K77" s="87"/>
    </row>
    <row r="78" customFormat="false" ht="17.25" hidden="false" customHeight="true" outlineLevel="0" collapsed="false">
      <c r="A78" s="24" t="s">
        <v>109</v>
      </c>
      <c r="B78" s="31" t="s">
        <v>51</v>
      </c>
      <c r="C78" s="52" t="n">
        <v>0</v>
      </c>
      <c r="D78" s="42" t="n">
        <f aca="false">C78/C94*1000</f>
        <v>0</v>
      </c>
      <c r="E78" s="86"/>
      <c r="F78" s="74"/>
      <c r="G78" s="87"/>
      <c r="H78" s="87"/>
      <c r="I78" s="87"/>
      <c r="J78" s="87"/>
      <c r="K78" s="87"/>
    </row>
    <row r="79" customFormat="false" ht="15" hidden="false" customHeight="false" outlineLevel="0" collapsed="false">
      <c r="A79" s="24" t="s">
        <v>110</v>
      </c>
      <c r="B79" s="32" t="s">
        <v>53</v>
      </c>
      <c r="C79" s="39" t="n">
        <v>185.031</v>
      </c>
      <c r="D79" s="42" t="n">
        <f aca="false">C79/C94*1000</f>
        <v>3.45374622018143</v>
      </c>
      <c r="E79" s="86"/>
      <c r="F79" s="74"/>
      <c r="G79" s="87"/>
      <c r="H79" s="87"/>
      <c r="I79" s="87"/>
      <c r="J79" s="87"/>
      <c r="K79" s="87"/>
    </row>
    <row r="80" customFormat="false" ht="23.85" hidden="false" customHeight="false" outlineLevel="0" collapsed="false">
      <c r="A80" s="38" t="s">
        <v>111</v>
      </c>
      <c r="B80" s="36" t="s">
        <v>112</v>
      </c>
      <c r="C80" s="84" t="n">
        <f aca="false">C74+C76</f>
        <v>6287.76</v>
      </c>
      <c r="D80" s="42" t="n">
        <f aca="false">D74+D76-0.004</f>
        <v>123.494247958666</v>
      </c>
      <c r="E80" s="86"/>
      <c r="F80" s="74"/>
      <c r="G80" s="87"/>
      <c r="H80" s="87"/>
      <c r="I80" s="87"/>
      <c r="J80" s="87"/>
      <c r="K80" s="87"/>
    </row>
    <row r="81" customFormat="false" ht="15.75" hidden="false" customHeight="true" outlineLevel="0" collapsed="false">
      <c r="A81" s="38" t="s">
        <v>113</v>
      </c>
      <c r="B81" s="36" t="s">
        <v>114</v>
      </c>
      <c r="C81" s="39"/>
      <c r="D81" s="40" t="n">
        <f aca="false">D80</f>
        <v>123.494247958666</v>
      </c>
      <c r="E81" s="86"/>
      <c r="F81" s="74"/>
      <c r="G81" s="87"/>
      <c r="H81" s="87"/>
      <c r="I81" s="87"/>
      <c r="J81" s="87"/>
      <c r="K81" s="87"/>
    </row>
    <row r="82" customFormat="false" ht="15" hidden="false" customHeight="false" outlineLevel="0" collapsed="false">
      <c r="A82" s="38" t="s">
        <v>115</v>
      </c>
      <c r="B82" s="36" t="s">
        <v>116</v>
      </c>
      <c r="C82" s="84" t="n">
        <f aca="false">C25+C52+C74</f>
        <v>201126.911</v>
      </c>
      <c r="D82" s="40" t="n">
        <f aca="false">D25+D52+D74</f>
        <v>3401.55232499987</v>
      </c>
      <c r="E82" s="86"/>
      <c r="F82" s="88"/>
      <c r="G82" s="89"/>
      <c r="H82" s="87"/>
      <c r="I82" s="87"/>
      <c r="J82" s="87"/>
      <c r="K82" s="87"/>
    </row>
    <row r="83" customFormat="false" ht="15" hidden="false" customHeight="false" outlineLevel="0" collapsed="false">
      <c r="A83" s="38" t="s">
        <v>117</v>
      </c>
      <c r="B83" s="157" t="s">
        <v>45</v>
      </c>
      <c r="C83" s="84" t="n">
        <v>0</v>
      </c>
      <c r="D83" s="40" t="n">
        <v>0</v>
      </c>
      <c r="E83" s="86"/>
      <c r="F83" s="88"/>
      <c r="G83" s="89"/>
      <c r="H83" s="87"/>
      <c r="I83" s="87"/>
      <c r="J83" s="87"/>
      <c r="K83" s="87"/>
    </row>
    <row r="84" customFormat="false" ht="15" hidden="false" customHeight="false" outlineLevel="0" collapsed="false">
      <c r="A84" s="38" t="s">
        <v>118</v>
      </c>
      <c r="B84" s="36" t="s">
        <v>119</v>
      </c>
      <c r="C84" s="52" t="n">
        <f aca="false">C27+C54+C76</f>
        <v>8590.947</v>
      </c>
      <c r="D84" s="40" t="n">
        <f aca="false">D27+D76+D54</f>
        <v>138.544746281333</v>
      </c>
      <c r="E84" s="86"/>
      <c r="F84" s="88"/>
      <c r="G84" s="89"/>
      <c r="H84" s="87"/>
      <c r="I84" s="87"/>
      <c r="J84" s="87"/>
      <c r="K84" s="87"/>
    </row>
    <row r="85" customFormat="false" ht="15" hidden="false" customHeight="false" outlineLevel="0" collapsed="false">
      <c r="A85" s="24" t="s">
        <v>120</v>
      </c>
      <c r="B85" s="30" t="s">
        <v>49</v>
      </c>
      <c r="C85" s="52" t="n">
        <f aca="false">C28+C55+C77</f>
        <v>1546.371</v>
      </c>
      <c r="D85" s="42" t="n">
        <f aca="false">D28+D55+D77-0.003</f>
        <v>24.937524248502</v>
      </c>
      <c r="E85" s="86"/>
      <c r="F85" s="88"/>
      <c r="G85" s="89"/>
      <c r="H85" s="87"/>
      <c r="I85" s="87"/>
      <c r="J85" s="87"/>
      <c r="K85" s="87"/>
    </row>
    <row r="86" customFormat="false" ht="17.25" hidden="false" customHeight="true" outlineLevel="0" collapsed="false">
      <c r="A86" s="24" t="s">
        <v>121</v>
      </c>
      <c r="B86" s="31" t="s">
        <v>51</v>
      </c>
      <c r="C86" s="52" t="n">
        <f aca="false">C29</f>
        <v>0</v>
      </c>
      <c r="D86" s="42" t="n">
        <f aca="false">D29+D56+D78</f>
        <v>0</v>
      </c>
      <c r="E86" s="86"/>
      <c r="F86" s="90"/>
      <c r="G86" s="91"/>
      <c r="H86" s="87"/>
      <c r="I86" s="87"/>
      <c r="J86" s="87"/>
      <c r="K86" s="87"/>
    </row>
    <row r="87" customFormat="false" ht="15" hidden="false" customHeight="false" outlineLevel="0" collapsed="false">
      <c r="A87" s="24" t="s">
        <v>122</v>
      </c>
      <c r="B87" s="32" t="s">
        <v>53</v>
      </c>
      <c r="C87" s="52" t="n">
        <f aca="false">C79+C57+C30</f>
        <v>7044.576</v>
      </c>
      <c r="D87" s="42" t="n">
        <f aca="false">D30+D57+D79</f>
        <v>113.604222032831</v>
      </c>
      <c r="E87" s="86"/>
      <c r="F87" s="88"/>
      <c r="G87" s="89"/>
      <c r="H87" s="87"/>
      <c r="I87" s="87"/>
      <c r="J87" s="87"/>
      <c r="K87" s="87"/>
    </row>
    <row r="88" customFormat="false" ht="15" hidden="false" customHeight="false" outlineLevel="0" collapsed="false">
      <c r="A88" s="38" t="s">
        <v>123</v>
      </c>
      <c r="B88" s="36" t="s">
        <v>124</v>
      </c>
      <c r="C88" s="52" t="n">
        <f aca="false">C82+C84</f>
        <v>209717.858</v>
      </c>
      <c r="D88" s="42" t="n">
        <f aca="false">D31+D58+D80</f>
        <v>3540.0930712812</v>
      </c>
      <c r="E88" s="56"/>
      <c r="F88" s="88"/>
      <c r="G88" s="89"/>
      <c r="H88" s="87"/>
      <c r="I88" s="87"/>
      <c r="J88" s="87"/>
      <c r="K88" s="87"/>
    </row>
    <row r="89" customFormat="false" ht="16.5" hidden="false" customHeight="true" outlineLevel="0" collapsed="false">
      <c r="A89" s="38" t="s">
        <v>125</v>
      </c>
      <c r="B89" s="36" t="s">
        <v>126</v>
      </c>
      <c r="C89" s="52"/>
      <c r="D89" s="40" t="n">
        <f aca="false">D88</f>
        <v>3540.0930712812</v>
      </c>
      <c r="E89" s="56"/>
      <c r="F89" s="88"/>
      <c r="G89" s="89"/>
      <c r="H89" s="87"/>
      <c r="I89" s="87"/>
      <c r="J89" s="87"/>
      <c r="K89" s="87"/>
    </row>
    <row r="90" customFormat="false" ht="15" hidden="false" customHeight="false" outlineLevel="0" collapsed="false">
      <c r="A90" s="38" t="s">
        <v>127</v>
      </c>
      <c r="B90" s="36" t="s">
        <v>128</v>
      </c>
      <c r="C90" s="52"/>
      <c r="D90" s="42" t="n">
        <f aca="false">D89*0.2</f>
        <v>708.01861425624</v>
      </c>
      <c r="E90" s="56"/>
      <c r="F90" s="90"/>
      <c r="G90" s="91"/>
      <c r="H90" s="87"/>
      <c r="I90" s="87"/>
      <c r="J90" s="87"/>
      <c r="K90" s="87"/>
    </row>
    <row r="91" customFormat="false" ht="15" hidden="false" customHeight="false" outlineLevel="0" collapsed="false">
      <c r="A91" s="38" t="s">
        <v>129</v>
      </c>
      <c r="B91" s="36" t="s">
        <v>130</v>
      </c>
      <c r="C91" s="52"/>
      <c r="D91" s="40" t="n">
        <f aca="false">D89+D90</f>
        <v>4248.11168553744</v>
      </c>
      <c r="E91" s="56"/>
      <c r="F91" s="74"/>
      <c r="G91" s="87"/>
      <c r="H91" s="87"/>
      <c r="I91" s="87"/>
      <c r="J91" s="87"/>
      <c r="K91" s="87"/>
    </row>
    <row r="92" customFormat="false" ht="16.5" hidden="false" customHeight="true" outlineLevel="0" collapsed="false">
      <c r="A92" s="38" t="s">
        <v>131</v>
      </c>
      <c r="B92" s="36" t="s">
        <v>132</v>
      </c>
      <c r="C92" s="52"/>
      <c r="D92" s="40" t="n">
        <f aca="false">D91</f>
        <v>4248.11168553744</v>
      </c>
      <c r="E92" s="56"/>
      <c r="F92" s="74"/>
      <c r="G92" s="87"/>
      <c r="H92" s="87"/>
      <c r="I92" s="87"/>
      <c r="J92" s="87"/>
      <c r="K92" s="87"/>
    </row>
    <row r="93" customFormat="false" ht="15" hidden="false" customHeight="false" outlineLevel="0" collapsed="false">
      <c r="A93" s="38" t="s">
        <v>133</v>
      </c>
      <c r="B93" s="36" t="s">
        <v>134</v>
      </c>
      <c r="C93" s="158" t="n">
        <v>64754.1</v>
      </c>
      <c r="D93" s="40"/>
      <c r="E93" s="56"/>
      <c r="F93" s="23"/>
    </row>
    <row r="94" customFormat="false" ht="15" hidden="false" customHeight="false" outlineLevel="0" collapsed="false">
      <c r="A94" s="38" t="s">
        <v>135</v>
      </c>
      <c r="B94" s="36" t="s">
        <v>136</v>
      </c>
      <c r="C94" s="57" t="n">
        <v>53574</v>
      </c>
      <c r="D94" s="40"/>
      <c r="E94" s="56"/>
      <c r="F94" s="23"/>
    </row>
    <row r="95" customFormat="false" ht="15" hidden="false" customHeight="false" outlineLevel="0" collapsed="false">
      <c r="A95" s="24"/>
      <c r="B95" s="36" t="s">
        <v>147</v>
      </c>
      <c r="C95" s="57"/>
      <c r="D95" s="40"/>
      <c r="E95" s="56"/>
      <c r="F95" s="23"/>
    </row>
    <row r="96" customFormat="false" ht="23.85" hidden="false" customHeight="false" outlineLevel="0" collapsed="false">
      <c r="A96" s="38" t="s">
        <v>148</v>
      </c>
      <c r="B96" s="36" t="s">
        <v>149</v>
      </c>
      <c r="C96" s="57" t="n">
        <v>44609</v>
      </c>
      <c r="D96" s="58"/>
      <c r="E96" s="23"/>
      <c r="F96" s="14"/>
    </row>
    <row r="97" customFormat="false" ht="15" hidden="false" customHeight="false" outlineLevel="0" collapsed="false">
      <c r="A97" s="159" t="s">
        <v>150</v>
      </c>
      <c r="B97" s="32" t="s">
        <v>151</v>
      </c>
      <c r="C97" s="93" t="n">
        <v>8965</v>
      </c>
      <c r="D97" s="94"/>
      <c r="E97" s="23"/>
      <c r="F97" s="14"/>
    </row>
    <row r="98" customFormat="false" ht="15" hidden="false" customHeight="false" outlineLevel="0" collapsed="false">
      <c r="A98" s="59" t="s">
        <v>137</v>
      </c>
      <c r="B98" s="60" t="s">
        <v>138</v>
      </c>
      <c r="C98" s="61"/>
      <c r="D98" s="62" t="n">
        <f aca="false">D84/D82*100</f>
        <v>4.0729858912677</v>
      </c>
      <c r="E98" s="50"/>
      <c r="F98" s="50"/>
    </row>
    <row r="99" customFormat="false" ht="15" hidden="false" customHeight="false" outlineLevel="0" collapsed="false">
      <c r="A99" s="63"/>
      <c r="B99" s="64" t="s">
        <v>139</v>
      </c>
      <c r="C99" s="50"/>
      <c r="D99" s="64" t="s">
        <v>140</v>
      </c>
      <c r="E99" s="50"/>
      <c r="F99" s="50"/>
    </row>
    <row r="100" customFormat="false" ht="15" hidden="false" customHeight="false" outlineLevel="0" collapsed="false">
      <c r="A100" s="63"/>
      <c r="B100" s="50" t="s">
        <v>141</v>
      </c>
      <c r="C100" s="50"/>
      <c r="D100" s="50" t="s">
        <v>142</v>
      </c>
      <c r="E100" s="50"/>
      <c r="F100" s="50"/>
      <c r="G100" s="66"/>
    </row>
    <row r="101" customFormat="false" ht="15" hidden="false" customHeight="false" outlineLevel="0" collapsed="false">
      <c r="A101" s="63"/>
      <c r="B101" s="50"/>
      <c r="C101" s="50"/>
      <c r="D101" s="50"/>
      <c r="E101" s="50"/>
      <c r="F101" s="50"/>
    </row>
    <row r="102" customFormat="false" ht="15" hidden="false" customHeight="false" outlineLevel="0" collapsed="false">
      <c r="A102" s="63"/>
      <c r="B102" s="50"/>
      <c r="C102" s="50"/>
      <c r="D102" s="50"/>
      <c r="E102" s="50"/>
      <c r="F102" s="50"/>
    </row>
    <row r="103" customFormat="false" ht="15" hidden="false" customHeight="false" outlineLevel="0" collapsed="false">
      <c r="A103" s="63"/>
      <c r="B103" s="50"/>
      <c r="C103" s="50"/>
      <c r="D103" s="50"/>
      <c r="E103" s="50"/>
      <c r="F103" s="50"/>
    </row>
    <row r="104" customFormat="false" ht="15" hidden="false" customHeight="false" outlineLevel="0" collapsed="false">
      <c r="A104" s="63"/>
      <c r="B104" s="50"/>
      <c r="C104" s="50"/>
      <c r="D104" s="50"/>
      <c r="E104" s="50"/>
      <c r="F104" s="50"/>
    </row>
    <row r="105" customFormat="false" ht="15" hidden="false" customHeight="false" outlineLevel="0" collapsed="false">
      <c r="A105" s="63"/>
      <c r="B105" s="50"/>
      <c r="C105" s="50"/>
      <c r="D105" s="50"/>
      <c r="E105" s="50"/>
      <c r="F105" s="50"/>
    </row>
    <row r="106" customFormat="false" ht="15" hidden="false" customHeight="false" outlineLevel="0" collapsed="false">
      <c r="A106" s="63"/>
      <c r="B106" s="50"/>
      <c r="C106" s="50"/>
      <c r="D106" s="50"/>
      <c r="E106" s="50"/>
      <c r="F106" s="50"/>
    </row>
    <row r="107" customFormat="false" ht="15" hidden="false" customHeight="false" outlineLevel="0" collapsed="false">
      <c r="A107" s="63"/>
      <c r="B107" s="50"/>
      <c r="C107" s="50"/>
      <c r="D107" s="50"/>
      <c r="E107" s="50"/>
      <c r="F107" s="50"/>
    </row>
    <row r="108" customFormat="false" ht="15" hidden="false" customHeight="false" outlineLevel="0" collapsed="false">
      <c r="A108" s="63"/>
      <c r="B108" s="50"/>
      <c r="C108" s="50"/>
      <c r="D108" s="50"/>
      <c r="E108" s="50"/>
      <c r="F108" s="50"/>
    </row>
    <row r="109" customFormat="false" ht="15" hidden="false" customHeight="false" outlineLevel="0" collapsed="false">
      <c r="A109" s="63"/>
      <c r="B109" s="50"/>
      <c r="C109" s="50"/>
      <c r="D109" s="50"/>
      <c r="E109" s="50"/>
      <c r="F109" s="50"/>
    </row>
    <row r="110" customFormat="false" ht="15" hidden="false" customHeight="false" outlineLevel="0" collapsed="false">
      <c r="A110" s="63"/>
      <c r="B110" s="50"/>
      <c r="C110" s="50"/>
      <c r="D110" s="50"/>
      <c r="E110" s="50"/>
      <c r="F110" s="50"/>
    </row>
    <row r="111" customFormat="false" ht="15" hidden="false" customHeight="false" outlineLevel="0" collapsed="false">
      <c r="A111" s="63"/>
      <c r="B111" s="50"/>
      <c r="C111" s="50"/>
      <c r="D111" s="50"/>
      <c r="E111" s="50"/>
      <c r="F111" s="50"/>
    </row>
    <row r="112" customFormat="false" ht="15" hidden="false" customHeight="false" outlineLevel="0" collapsed="false">
      <c r="A112" s="63"/>
      <c r="B112" s="50"/>
      <c r="C112" s="50"/>
      <c r="D112" s="50"/>
      <c r="E112" s="50"/>
      <c r="F112" s="50"/>
    </row>
    <row r="113" customFormat="false" ht="15" hidden="false" customHeight="false" outlineLevel="0" collapsed="false">
      <c r="A113" s="63"/>
      <c r="B113" s="50"/>
      <c r="C113" s="50"/>
      <c r="D113" s="50"/>
      <c r="E113" s="50"/>
      <c r="F113" s="50"/>
    </row>
    <row r="114" customFormat="false" ht="15" hidden="false" customHeight="false" outlineLevel="0" collapsed="false">
      <c r="A114" s="63"/>
      <c r="B114" s="50"/>
      <c r="C114" s="50"/>
      <c r="D114" s="50"/>
      <c r="E114" s="50"/>
      <c r="F114" s="50"/>
    </row>
    <row r="115" customFormat="false" ht="15" hidden="false" customHeight="false" outlineLevel="0" collapsed="false">
      <c r="A115" s="63"/>
      <c r="B115" s="50"/>
      <c r="C115" s="50"/>
      <c r="D115" s="50"/>
      <c r="E115" s="50"/>
      <c r="F115" s="50"/>
    </row>
    <row r="116" customFormat="false" ht="15" hidden="false" customHeight="false" outlineLevel="0" collapsed="false">
      <c r="A116" s="63"/>
      <c r="B116" s="50"/>
      <c r="C116" s="50"/>
      <c r="D116" s="50"/>
      <c r="E116" s="50"/>
      <c r="F116" s="50"/>
    </row>
    <row r="117" customFormat="false" ht="15" hidden="false" customHeight="false" outlineLevel="0" collapsed="false">
      <c r="A117" s="63"/>
      <c r="B117" s="50"/>
      <c r="C117" s="50"/>
      <c r="D117" s="50"/>
      <c r="E117" s="50"/>
      <c r="F117" s="50"/>
    </row>
    <row r="118" customFormat="false" ht="15" hidden="false" customHeight="false" outlineLevel="0" collapsed="false">
      <c r="A118" s="63"/>
      <c r="B118" s="50"/>
      <c r="C118" s="50"/>
      <c r="D118" s="50"/>
      <c r="E118" s="50"/>
      <c r="F118" s="50"/>
    </row>
    <row r="119" customFormat="false" ht="15" hidden="false" customHeight="false" outlineLevel="0" collapsed="false">
      <c r="A119" s="63"/>
      <c r="B119" s="50"/>
      <c r="C119" s="50"/>
      <c r="D119" s="50"/>
      <c r="E119" s="50"/>
      <c r="F119" s="50"/>
    </row>
    <row r="120" customFormat="false" ht="15" hidden="false" customHeight="false" outlineLevel="0" collapsed="false">
      <c r="A120" s="63"/>
      <c r="B120" s="50"/>
      <c r="C120" s="50"/>
      <c r="D120" s="50"/>
      <c r="E120" s="50"/>
      <c r="F120" s="50"/>
    </row>
    <row r="121" customFormat="false" ht="15" hidden="false" customHeight="false" outlineLevel="0" collapsed="false">
      <c r="A121" s="63"/>
      <c r="B121" s="50"/>
      <c r="C121" s="50"/>
      <c r="D121" s="50"/>
      <c r="E121" s="50"/>
      <c r="F121" s="50"/>
    </row>
    <row r="122" customFormat="false" ht="15" hidden="false" customHeight="false" outlineLevel="0" collapsed="false">
      <c r="A122" s="63"/>
      <c r="B122" s="50"/>
      <c r="C122" s="50"/>
      <c r="D122" s="50"/>
      <c r="E122" s="50"/>
      <c r="F122" s="50"/>
    </row>
    <row r="123" customFormat="false" ht="15" hidden="false" customHeight="false" outlineLevel="0" collapsed="false">
      <c r="A123" s="63"/>
      <c r="B123" s="50"/>
      <c r="C123" s="50"/>
      <c r="D123" s="50"/>
      <c r="E123" s="50"/>
      <c r="F123" s="50"/>
    </row>
    <row r="124" customFormat="false" ht="15" hidden="false" customHeight="false" outlineLevel="0" collapsed="false">
      <c r="A124" s="63"/>
      <c r="B124" s="50"/>
      <c r="C124" s="50"/>
      <c r="D124" s="50"/>
      <c r="E124" s="50"/>
      <c r="F124" s="50"/>
    </row>
    <row r="125" customFormat="false" ht="15" hidden="false" customHeight="false" outlineLevel="0" collapsed="false">
      <c r="A125" s="63"/>
      <c r="B125" s="50"/>
      <c r="C125" s="50"/>
      <c r="D125" s="50"/>
      <c r="E125" s="50"/>
      <c r="F125" s="50"/>
    </row>
    <row r="126" customFormat="false" ht="15" hidden="false" customHeight="false" outlineLevel="0" collapsed="false">
      <c r="A126" s="63"/>
      <c r="B126" s="50"/>
      <c r="C126" s="50"/>
      <c r="D126" s="50"/>
      <c r="E126" s="50"/>
      <c r="F126" s="50"/>
    </row>
    <row r="127" customFormat="false" ht="15" hidden="false" customHeight="false" outlineLevel="0" collapsed="false">
      <c r="A127" s="63"/>
      <c r="B127" s="50"/>
      <c r="C127" s="50"/>
      <c r="D127" s="50"/>
      <c r="E127" s="50"/>
      <c r="F127" s="50"/>
    </row>
    <row r="128" customFormat="false" ht="15" hidden="false" customHeight="false" outlineLevel="0" collapsed="false">
      <c r="A128" s="65"/>
      <c r="B128" s="66"/>
      <c r="C128" s="66"/>
      <c r="D128" s="66"/>
      <c r="E128" s="66"/>
      <c r="F128" s="66"/>
    </row>
    <row r="129" customFormat="false" ht="15" hidden="false" customHeight="false" outlineLevel="0" collapsed="false">
      <c r="A129" s="65"/>
      <c r="B129" s="66"/>
      <c r="C129" s="66"/>
      <c r="D129" s="66"/>
      <c r="E129" s="66"/>
      <c r="F129" s="66"/>
    </row>
    <row r="130" customFormat="false" ht="15" hidden="false" customHeight="false" outlineLevel="0" collapsed="false">
      <c r="A130" s="65"/>
      <c r="B130" s="66"/>
      <c r="C130" s="66"/>
      <c r="D130" s="66"/>
      <c r="E130" s="66"/>
      <c r="F130" s="66"/>
    </row>
    <row r="131" customFormat="false" ht="15" hidden="false" customHeight="false" outlineLevel="0" collapsed="false">
      <c r="A131" s="65"/>
      <c r="B131" s="66"/>
      <c r="C131" s="66"/>
      <c r="D131" s="66"/>
      <c r="E131" s="66"/>
      <c r="F131" s="66"/>
    </row>
    <row r="132" customFormat="false" ht="15" hidden="false" customHeight="false" outlineLevel="0" collapsed="false">
      <c r="A132" s="65"/>
      <c r="B132" s="66"/>
      <c r="C132" s="66"/>
      <c r="D132" s="66"/>
      <c r="E132" s="66"/>
      <c r="F132" s="66"/>
    </row>
    <row r="133" customFormat="false" ht="15" hidden="false" customHeight="false" outlineLevel="0" collapsed="false">
      <c r="A133" s="65"/>
      <c r="B133" s="66"/>
      <c r="C133" s="66"/>
      <c r="D133" s="66"/>
      <c r="E133" s="66"/>
      <c r="F133" s="66"/>
    </row>
    <row r="134" customFormat="false" ht="15" hidden="false" customHeight="false" outlineLevel="0" collapsed="false">
      <c r="A134" s="66"/>
      <c r="B134" s="66"/>
      <c r="C134" s="66"/>
      <c r="D134" s="66"/>
      <c r="E134" s="66"/>
      <c r="F134" s="66"/>
    </row>
    <row r="135" customFormat="false" ht="15" hidden="false" customHeight="false" outlineLevel="0" collapsed="false">
      <c r="A135" s="66"/>
      <c r="B135" s="66"/>
      <c r="C135" s="66"/>
      <c r="D135" s="66"/>
      <c r="E135" s="66"/>
      <c r="F135" s="66"/>
    </row>
    <row r="136" customFormat="false" ht="15" hidden="false" customHeight="false" outlineLevel="0" collapsed="false">
      <c r="A136" s="66"/>
      <c r="B136" s="66"/>
      <c r="C136" s="66"/>
      <c r="D136" s="66"/>
      <c r="E136" s="66"/>
      <c r="F136" s="66"/>
    </row>
    <row r="137" customFormat="false" ht="15" hidden="false" customHeight="false" outlineLevel="0" collapsed="false">
      <c r="A137" s="66"/>
      <c r="B137" s="66"/>
      <c r="C137" s="66"/>
      <c r="D137" s="66"/>
      <c r="E137" s="66"/>
      <c r="F137" s="66"/>
    </row>
    <row r="138" customFormat="false" ht="15" hidden="false" customHeight="false" outlineLevel="0" collapsed="false">
      <c r="A138" s="66"/>
      <c r="B138" s="66"/>
      <c r="C138" s="66"/>
      <c r="D138" s="66"/>
      <c r="E138" s="66"/>
      <c r="F138" s="66"/>
    </row>
    <row r="139" customFormat="false" ht="15" hidden="false" customHeight="false" outlineLevel="0" collapsed="false">
      <c r="A139" s="66"/>
      <c r="B139" s="66"/>
      <c r="C139" s="66"/>
      <c r="D139" s="66"/>
      <c r="E139" s="66"/>
      <c r="F139" s="66"/>
    </row>
    <row r="140" customFormat="false" ht="15" hidden="false" customHeight="false" outlineLevel="0" collapsed="false">
      <c r="A140" s="66"/>
      <c r="B140" s="66"/>
      <c r="C140" s="66"/>
      <c r="D140" s="66"/>
      <c r="E140" s="66"/>
      <c r="F140" s="66"/>
    </row>
    <row r="141" customFormat="false" ht="15" hidden="false" customHeight="false" outlineLevel="0" collapsed="false">
      <c r="A141" s="66"/>
      <c r="B141" s="66"/>
      <c r="C141" s="66"/>
      <c r="D141" s="66"/>
      <c r="E141" s="66"/>
      <c r="F141" s="66"/>
    </row>
    <row r="142" customFormat="false" ht="15" hidden="false" customHeight="false" outlineLevel="0" collapsed="false">
      <c r="A142" s="66"/>
      <c r="B142" s="66"/>
      <c r="C142" s="66"/>
      <c r="D142" s="66"/>
      <c r="E142" s="66"/>
      <c r="F142" s="66"/>
    </row>
    <row r="143" customFormat="false" ht="15" hidden="false" customHeight="false" outlineLevel="0" collapsed="false">
      <c r="A143" s="66"/>
      <c r="B143" s="66"/>
      <c r="C143" s="66"/>
      <c r="D143" s="66"/>
      <c r="E143" s="66"/>
      <c r="F143" s="66"/>
    </row>
    <row r="144" customFormat="false" ht="15" hidden="false" customHeight="false" outlineLevel="0" collapsed="false">
      <c r="A144" s="66"/>
      <c r="B144" s="66"/>
      <c r="C144" s="66"/>
      <c r="D144" s="66"/>
      <c r="E144" s="66"/>
      <c r="F144" s="66"/>
    </row>
    <row r="145" customFormat="false" ht="15" hidden="false" customHeight="false" outlineLevel="0" collapsed="false">
      <c r="A145" s="66"/>
      <c r="B145" s="66"/>
      <c r="C145" s="66"/>
      <c r="D145" s="66"/>
      <c r="E145" s="66"/>
      <c r="F145" s="66"/>
    </row>
    <row r="146" customFormat="false" ht="15" hidden="false" customHeight="false" outlineLevel="0" collapsed="false">
      <c r="A146" s="66"/>
      <c r="B146" s="66"/>
      <c r="C146" s="66"/>
      <c r="D146" s="66"/>
      <c r="E146" s="66"/>
      <c r="F146" s="66"/>
    </row>
    <row r="147" customFormat="false" ht="15" hidden="false" customHeight="false" outlineLevel="0" collapsed="false">
      <c r="A147" s="66"/>
      <c r="B147" s="66"/>
      <c r="C147" s="66"/>
      <c r="D147" s="66"/>
      <c r="E147" s="66"/>
      <c r="F147" s="66"/>
    </row>
  </sheetData>
  <mergeCells count="7">
    <mergeCell ref="A1:F1"/>
    <mergeCell ref="A2:F2"/>
    <mergeCell ref="A4:A5"/>
    <mergeCell ref="B4:B5"/>
    <mergeCell ref="C4:D4"/>
    <mergeCell ref="E4:F4"/>
    <mergeCell ref="A47:F47"/>
  </mergeCells>
  <printOptions headings="false" gridLines="false" gridLinesSet="true" horizontalCentered="false" verticalCentered="false"/>
  <pageMargins left="1.18125" right="0.39375" top="0.7875" bottom="0.78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6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3"/>
  <sheetViews>
    <sheetView showFormulas="false" showGridLines="true" showRowColHeaders="true" showZeros="true" rightToLeft="false" tabSelected="false" showOutlineSymbols="true" defaultGridColor="true" view="normal" topLeftCell="A100" colorId="64" zoomScale="100" zoomScaleNormal="100" zoomScalePageLayoutView="100" workbookViewId="0">
      <selection pane="topLeft" activeCell="L96" activeCellId="0" sqref="L9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45.71"/>
    <col collapsed="false" customWidth="true" hidden="false" outlineLevel="0" max="3" min="3" style="1" width="11.57"/>
    <col collapsed="false" customWidth="true" hidden="false" outlineLevel="0" max="4" min="4" style="1" width="9.29"/>
    <col collapsed="false" customWidth="true" hidden="false" outlineLevel="0" max="5" min="5" style="1" width="9.57"/>
    <col collapsed="false" customWidth="true" hidden="false" outlineLevel="0" max="6" min="6" style="1" width="10.42"/>
    <col collapsed="false" customWidth="true" hidden="false" outlineLevel="0" max="7" min="7" style="1" width="9.29"/>
    <col collapsed="false" customWidth="true" hidden="false" outlineLevel="0" max="8" min="8" style="1" width="9.57"/>
    <col collapsed="false" customWidth="true" hidden="false" outlineLevel="0" max="257" min="257" style="1" width="4.57"/>
    <col collapsed="false" customWidth="true" hidden="false" outlineLevel="0" max="258" min="258" style="1" width="39.42"/>
    <col collapsed="false" customWidth="true" hidden="false" outlineLevel="0" max="259" min="259" style="1" width="9.57"/>
    <col collapsed="false" customWidth="true" hidden="false" outlineLevel="0" max="261" min="261" style="1" width="9.57"/>
    <col collapsed="false" customWidth="true" hidden="false" outlineLevel="0" max="264" min="264" style="1" width="9.57"/>
    <col collapsed="false" customWidth="true" hidden="false" outlineLevel="0" max="513" min="513" style="1" width="4.57"/>
    <col collapsed="false" customWidth="true" hidden="false" outlineLevel="0" max="514" min="514" style="1" width="39.42"/>
    <col collapsed="false" customWidth="true" hidden="false" outlineLevel="0" max="515" min="515" style="1" width="9.57"/>
    <col collapsed="false" customWidth="true" hidden="false" outlineLevel="0" max="517" min="517" style="1" width="9.57"/>
    <col collapsed="false" customWidth="true" hidden="false" outlineLevel="0" max="520" min="520" style="1" width="9.57"/>
    <col collapsed="false" customWidth="true" hidden="false" outlineLevel="0" max="769" min="769" style="1" width="4.57"/>
    <col collapsed="false" customWidth="true" hidden="false" outlineLevel="0" max="770" min="770" style="1" width="39.42"/>
    <col collapsed="false" customWidth="true" hidden="false" outlineLevel="0" max="771" min="771" style="1" width="9.57"/>
    <col collapsed="false" customWidth="true" hidden="false" outlineLevel="0" max="773" min="773" style="1" width="9.57"/>
    <col collapsed="false" customWidth="true" hidden="false" outlineLevel="0" max="776" min="776" style="1" width="9.57"/>
    <col collapsed="false" customWidth="true" hidden="false" outlineLevel="0" max="1025" min="1025" style="1" width="4.57"/>
    <col collapsed="false" customWidth="true" hidden="false" outlineLevel="0" max="1026" min="1026" style="1" width="39.42"/>
    <col collapsed="false" customWidth="true" hidden="false" outlineLevel="0" max="1027" min="1027" style="1" width="9.57"/>
    <col collapsed="false" customWidth="true" hidden="false" outlineLevel="0" max="1029" min="1029" style="1" width="9.57"/>
    <col collapsed="false" customWidth="true" hidden="false" outlineLevel="0" max="1032" min="1032" style="1" width="9.57"/>
    <col collapsed="false" customWidth="true" hidden="false" outlineLevel="0" max="1281" min="1281" style="1" width="4.57"/>
    <col collapsed="false" customWidth="true" hidden="false" outlineLevel="0" max="1282" min="1282" style="1" width="39.42"/>
    <col collapsed="false" customWidth="true" hidden="false" outlineLevel="0" max="1283" min="1283" style="1" width="9.57"/>
    <col collapsed="false" customWidth="true" hidden="false" outlineLevel="0" max="1285" min="1285" style="1" width="9.57"/>
    <col collapsed="false" customWidth="true" hidden="false" outlineLevel="0" max="1288" min="1288" style="1" width="9.57"/>
    <col collapsed="false" customWidth="true" hidden="false" outlineLevel="0" max="1537" min="1537" style="1" width="4.57"/>
    <col collapsed="false" customWidth="true" hidden="false" outlineLevel="0" max="1538" min="1538" style="1" width="39.42"/>
    <col collapsed="false" customWidth="true" hidden="false" outlineLevel="0" max="1539" min="1539" style="1" width="9.57"/>
    <col collapsed="false" customWidth="true" hidden="false" outlineLevel="0" max="1541" min="1541" style="1" width="9.57"/>
    <col collapsed="false" customWidth="true" hidden="false" outlineLevel="0" max="1544" min="1544" style="1" width="9.57"/>
    <col collapsed="false" customWidth="true" hidden="false" outlineLevel="0" max="1793" min="1793" style="1" width="4.57"/>
    <col collapsed="false" customWidth="true" hidden="false" outlineLevel="0" max="1794" min="1794" style="1" width="39.42"/>
    <col collapsed="false" customWidth="true" hidden="false" outlineLevel="0" max="1795" min="1795" style="1" width="9.57"/>
    <col collapsed="false" customWidth="true" hidden="false" outlineLevel="0" max="1797" min="1797" style="1" width="9.57"/>
    <col collapsed="false" customWidth="true" hidden="false" outlineLevel="0" max="1800" min="1800" style="1" width="9.57"/>
    <col collapsed="false" customWidth="true" hidden="false" outlineLevel="0" max="2049" min="2049" style="1" width="4.57"/>
    <col collapsed="false" customWidth="true" hidden="false" outlineLevel="0" max="2050" min="2050" style="1" width="39.42"/>
    <col collapsed="false" customWidth="true" hidden="false" outlineLevel="0" max="2051" min="2051" style="1" width="9.57"/>
    <col collapsed="false" customWidth="true" hidden="false" outlineLevel="0" max="2053" min="2053" style="1" width="9.57"/>
    <col collapsed="false" customWidth="true" hidden="false" outlineLevel="0" max="2056" min="2056" style="1" width="9.57"/>
    <col collapsed="false" customWidth="true" hidden="false" outlineLevel="0" max="2305" min="2305" style="1" width="4.57"/>
    <col collapsed="false" customWidth="true" hidden="false" outlineLevel="0" max="2306" min="2306" style="1" width="39.42"/>
    <col collapsed="false" customWidth="true" hidden="false" outlineLevel="0" max="2307" min="2307" style="1" width="9.57"/>
    <col collapsed="false" customWidth="true" hidden="false" outlineLevel="0" max="2309" min="2309" style="1" width="9.57"/>
    <col collapsed="false" customWidth="true" hidden="false" outlineLevel="0" max="2312" min="2312" style="1" width="9.57"/>
    <col collapsed="false" customWidth="true" hidden="false" outlineLevel="0" max="2561" min="2561" style="1" width="4.57"/>
    <col collapsed="false" customWidth="true" hidden="false" outlineLevel="0" max="2562" min="2562" style="1" width="39.42"/>
    <col collapsed="false" customWidth="true" hidden="false" outlineLevel="0" max="2563" min="2563" style="1" width="9.57"/>
    <col collapsed="false" customWidth="true" hidden="false" outlineLevel="0" max="2565" min="2565" style="1" width="9.57"/>
    <col collapsed="false" customWidth="true" hidden="false" outlineLevel="0" max="2568" min="2568" style="1" width="9.57"/>
    <col collapsed="false" customWidth="true" hidden="false" outlineLevel="0" max="2817" min="2817" style="1" width="4.57"/>
    <col collapsed="false" customWidth="true" hidden="false" outlineLevel="0" max="2818" min="2818" style="1" width="39.42"/>
    <col collapsed="false" customWidth="true" hidden="false" outlineLevel="0" max="2819" min="2819" style="1" width="9.57"/>
    <col collapsed="false" customWidth="true" hidden="false" outlineLevel="0" max="2821" min="2821" style="1" width="9.57"/>
    <col collapsed="false" customWidth="true" hidden="false" outlineLevel="0" max="2824" min="2824" style="1" width="9.57"/>
    <col collapsed="false" customWidth="true" hidden="false" outlineLevel="0" max="3073" min="3073" style="1" width="4.57"/>
    <col collapsed="false" customWidth="true" hidden="false" outlineLevel="0" max="3074" min="3074" style="1" width="39.42"/>
    <col collapsed="false" customWidth="true" hidden="false" outlineLevel="0" max="3075" min="3075" style="1" width="9.57"/>
    <col collapsed="false" customWidth="true" hidden="false" outlineLevel="0" max="3077" min="3077" style="1" width="9.57"/>
    <col collapsed="false" customWidth="true" hidden="false" outlineLevel="0" max="3080" min="3080" style="1" width="9.57"/>
    <col collapsed="false" customWidth="true" hidden="false" outlineLevel="0" max="3329" min="3329" style="1" width="4.57"/>
    <col collapsed="false" customWidth="true" hidden="false" outlineLevel="0" max="3330" min="3330" style="1" width="39.42"/>
    <col collapsed="false" customWidth="true" hidden="false" outlineLevel="0" max="3331" min="3331" style="1" width="9.57"/>
    <col collapsed="false" customWidth="true" hidden="false" outlineLevel="0" max="3333" min="3333" style="1" width="9.57"/>
    <col collapsed="false" customWidth="true" hidden="false" outlineLevel="0" max="3336" min="3336" style="1" width="9.57"/>
    <col collapsed="false" customWidth="true" hidden="false" outlineLevel="0" max="3585" min="3585" style="1" width="4.57"/>
    <col collapsed="false" customWidth="true" hidden="false" outlineLevel="0" max="3586" min="3586" style="1" width="39.42"/>
    <col collapsed="false" customWidth="true" hidden="false" outlineLevel="0" max="3587" min="3587" style="1" width="9.57"/>
    <col collapsed="false" customWidth="true" hidden="false" outlineLevel="0" max="3589" min="3589" style="1" width="9.57"/>
    <col collapsed="false" customWidth="true" hidden="false" outlineLevel="0" max="3592" min="3592" style="1" width="9.57"/>
    <col collapsed="false" customWidth="true" hidden="false" outlineLevel="0" max="3841" min="3841" style="1" width="4.57"/>
    <col collapsed="false" customWidth="true" hidden="false" outlineLevel="0" max="3842" min="3842" style="1" width="39.42"/>
    <col collapsed="false" customWidth="true" hidden="false" outlineLevel="0" max="3843" min="3843" style="1" width="9.57"/>
    <col collapsed="false" customWidth="true" hidden="false" outlineLevel="0" max="3845" min="3845" style="1" width="9.57"/>
    <col collapsed="false" customWidth="true" hidden="false" outlineLevel="0" max="3848" min="3848" style="1" width="9.57"/>
    <col collapsed="false" customWidth="true" hidden="false" outlineLevel="0" max="4097" min="4097" style="1" width="4.57"/>
    <col collapsed="false" customWidth="true" hidden="false" outlineLevel="0" max="4098" min="4098" style="1" width="39.42"/>
    <col collapsed="false" customWidth="true" hidden="false" outlineLevel="0" max="4099" min="4099" style="1" width="9.57"/>
    <col collapsed="false" customWidth="true" hidden="false" outlineLevel="0" max="4101" min="4101" style="1" width="9.57"/>
    <col collapsed="false" customWidth="true" hidden="false" outlineLevel="0" max="4104" min="4104" style="1" width="9.57"/>
    <col collapsed="false" customWidth="true" hidden="false" outlineLevel="0" max="4353" min="4353" style="1" width="4.57"/>
    <col collapsed="false" customWidth="true" hidden="false" outlineLevel="0" max="4354" min="4354" style="1" width="39.42"/>
    <col collapsed="false" customWidth="true" hidden="false" outlineLevel="0" max="4355" min="4355" style="1" width="9.57"/>
    <col collapsed="false" customWidth="true" hidden="false" outlineLevel="0" max="4357" min="4357" style="1" width="9.57"/>
    <col collapsed="false" customWidth="true" hidden="false" outlineLevel="0" max="4360" min="4360" style="1" width="9.57"/>
    <col collapsed="false" customWidth="true" hidden="false" outlineLevel="0" max="4609" min="4609" style="1" width="4.57"/>
    <col collapsed="false" customWidth="true" hidden="false" outlineLevel="0" max="4610" min="4610" style="1" width="39.42"/>
    <col collapsed="false" customWidth="true" hidden="false" outlineLevel="0" max="4611" min="4611" style="1" width="9.57"/>
    <col collapsed="false" customWidth="true" hidden="false" outlineLevel="0" max="4613" min="4613" style="1" width="9.57"/>
    <col collapsed="false" customWidth="true" hidden="false" outlineLevel="0" max="4616" min="4616" style="1" width="9.57"/>
    <col collapsed="false" customWidth="true" hidden="false" outlineLevel="0" max="4865" min="4865" style="1" width="4.57"/>
    <col collapsed="false" customWidth="true" hidden="false" outlineLevel="0" max="4866" min="4866" style="1" width="39.42"/>
    <col collapsed="false" customWidth="true" hidden="false" outlineLevel="0" max="4867" min="4867" style="1" width="9.57"/>
    <col collapsed="false" customWidth="true" hidden="false" outlineLevel="0" max="4869" min="4869" style="1" width="9.57"/>
    <col collapsed="false" customWidth="true" hidden="false" outlineLevel="0" max="4872" min="4872" style="1" width="9.57"/>
    <col collapsed="false" customWidth="true" hidden="false" outlineLevel="0" max="5121" min="5121" style="1" width="4.57"/>
    <col collapsed="false" customWidth="true" hidden="false" outlineLevel="0" max="5122" min="5122" style="1" width="39.42"/>
    <col collapsed="false" customWidth="true" hidden="false" outlineLevel="0" max="5123" min="5123" style="1" width="9.57"/>
    <col collapsed="false" customWidth="true" hidden="false" outlineLevel="0" max="5125" min="5125" style="1" width="9.57"/>
    <col collapsed="false" customWidth="true" hidden="false" outlineLevel="0" max="5128" min="5128" style="1" width="9.57"/>
    <col collapsed="false" customWidth="true" hidden="false" outlineLevel="0" max="5377" min="5377" style="1" width="4.57"/>
    <col collapsed="false" customWidth="true" hidden="false" outlineLevel="0" max="5378" min="5378" style="1" width="39.42"/>
    <col collapsed="false" customWidth="true" hidden="false" outlineLevel="0" max="5379" min="5379" style="1" width="9.57"/>
    <col collapsed="false" customWidth="true" hidden="false" outlineLevel="0" max="5381" min="5381" style="1" width="9.57"/>
    <col collapsed="false" customWidth="true" hidden="false" outlineLevel="0" max="5384" min="5384" style="1" width="9.57"/>
    <col collapsed="false" customWidth="true" hidden="false" outlineLevel="0" max="5633" min="5633" style="1" width="4.57"/>
    <col collapsed="false" customWidth="true" hidden="false" outlineLevel="0" max="5634" min="5634" style="1" width="39.42"/>
    <col collapsed="false" customWidth="true" hidden="false" outlineLevel="0" max="5635" min="5635" style="1" width="9.57"/>
    <col collapsed="false" customWidth="true" hidden="false" outlineLevel="0" max="5637" min="5637" style="1" width="9.57"/>
    <col collapsed="false" customWidth="true" hidden="false" outlineLevel="0" max="5640" min="5640" style="1" width="9.57"/>
    <col collapsed="false" customWidth="true" hidden="false" outlineLevel="0" max="5889" min="5889" style="1" width="4.57"/>
    <col collapsed="false" customWidth="true" hidden="false" outlineLevel="0" max="5890" min="5890" style="1" width="39.42"/>
    <col collapsed="false" customWidth="true" hidden="false" outlineLevel="0" max="5891" min="5891" style="1" width="9.57"/>
    <col collapsed="false" customWidth="true" hidden="false" outlineLevel="0" max="5893" min="5893" style="1" width="9.57"/>
    <col collapsed="false" customWidth="true" hidden="false" outlineLevel="0" max="5896" min="5896" style="1" width="9.57"/>
    <col collapsed="false" customWidth="true" hidden="false" outlineLevel="0" max="6145" min="6145" style="1" width="4.57"/>
    <col collapsed="false" customWidth="true" hidden="false" outlineLevel="0" max="6146" min="6146" style="1" width="39.42"/>
    <col collapsed="false" customWidth="true" hidden="false" outlineLevel="0" max="6147" min="6147" style="1" width="9.57"/>
    <col collapsed="false" customWidth="true" hidden="false" outlineLevel="0" max="6149" min="6149" style="1" width="9.57"/>
    <col collapsed="false" customWidth="true" hidden="false" outlineLevel="0" max="6152" min="6152" style="1" width="9.57"/>
    <col collapsed="false" customWidth="true" hidden="false" outlineLevel="0" max="6401" min="6401" style="1" width="4.57"/>
    <col collapsed="false" customWidth="true" hidden="false" outlineLevel="0" max="6402" min="6402" style="1" width="39.42"/>
    <col collapsed="false" customWidth="true" hidden="false" outlineLevel="0" max="6403" min="6403" style="1" width="9.57"/>
    <col collapsed="false" customWidth="true" hidden="false" outlineLevel="0" max="6405" min="6405" style="1" width="9.57"/>
    <col collapsed="false" customWidth="true" hidden="false" outlineLevel="0" max="6408" min="6408" style="1" width="9.57"/>
    <col collapsed="false" customWidth="true" hidden="false" outlineLevel="0" max="6657" min="6657" style="1" width="4.57"/>
    <col collapsed="false" customWidth="true" hidden="false" outlineLevel="0" max="6658" min="6658" style="1" width="39.42"/>
    <col collapsed="false" customWidth="true" hidden="false" outlineLevel="0" max="6659" min="6659" style="1" width="9.57"/>
    <col collapsed="false" customWidth="true" hidden="false" outlineLevel="0" max="6661" min="6661" style="1" width="9.57"/>
    <col collapsed="false" customWidth="true" hidden="false" outlineLevel="0" max="6664" min="6664" style="1" width="9.57"/>
    <col collapsed="false" customWidth="true" hidden="false" outlineLevel="0" max="6913" min="6913" style="1" width="4.57"/>
    <col collapsed="false" customWidth="true" hidden="false" outlineLevel="0" max="6914" min="6914" style="1" width="39.42"/>
    <col collapsed="false" customWidth="true" hidden="false" outlineLevel="0" max="6915" min="6915" style="1" width="9.57"/>
    <col collapsed="false" customWidth="true" hidden="false" outlineLevel="0" max="6917" min="6917" style="1" width="9.57"/>
    <col collapsed="false" customWidth="true" hidden="false" outlineLevel="0" max="6920" min="6920" style="1" width="9.57"/>
    <col collapsed="false" customWidth="true" hidden="false" outlineLevel="0" max="7169" min="7169" style="1" width="4.57"/>
    <col collapsed="false" customWidth="true" hidden="false" outlineLevel="0" max="7170" min="7170" style="1" width="39.42"/>
    <col collapsed="false" customWidth="true" hidden="false" outlineLevel="0" max="7171" min="7171" style="1" width="9.57"/>
    <col collapsed="false" customWidth="true" hidden="false" outlineLevel="0" max="7173" min="7173" style="1" width="9.57"/>
    <col collapsed="false" customWidth="true" hidden="false" outlineLevel="0" max="7176" min="7176" style="1" width="9.57"/>
    <col collapsed="false" customWidth="true" hidden="false" outlineLevel="0" max="7425" min="7425" style="1" width="4.57"/>
    <col collapsed="false" customWidth="true" hidden="false" outlineLevel="0" max="7426" min="7426" style="1" width="39.42"/>
    <col collapsed="false" customWidth="true" hidden="false" outlineLevel="0" max="7427" min="7427" style="1" width="9.57"/>
    <col collapsed="false" customWidth="true" hidden="false" outlineLevel="0" max="7429" min="7429" style="1" width="9.57"/>
    <col collapsed="false" customWidth="true" hidden="false" outlineLevel="0" max="7432" min="7432" style="1" width="9.57"/>
    <col collapsed="false" customWidth="true" hidden="false" outlineLevel="0" max="7681" min="7681" style="1" width="4.57"/>
    <col collapsed="false" customWidth="true" hidden="false" outlineLevel="0" max="7682" min="7682" style="1" width="39.42"/>
    <col collapsed="false" customWidth="true" hidden="false" outlineLevel="0" max="7683" min="7683" style="1" width="9.57"/>
    <col collapsed="false" customWidth="true" hidden="false" outlineLevel="0" max="7685" min="7685" style="1" width="9.57"/>
    <col collapsed="false" customWidth="true" hidden="false" outlineLevel="0" max="7688" min="7688" style="1" width="9.57"/>
    <col collapsed="false" customWidth="true" hidden="false" outlineLevel="0" max="7937" min="7937" style="1" width="4.57"/>
    <col collapsed="false" customWidth="true" hidden="false" outlineLevel="0" max="7938" min="7938" style="1" width="39.42"/>
    <col collapsed="false" customWidth="true" hidden="false" outlineLevel="0" max="7939" min="7939" style="1" width="9.57"/>
    <col collapsed="false" customWidth="true" hidden="false" outlineLevel="0" max="7941" min="7941" style="1" width="9.57"/>
    <col collapsed="false" customWidth="true" hidden="false" outlineLevel="0" max="7944" min="7944" style="1" width="9.57"/>
    <col collapsed="false" customWidth="true" hidden="false" outlineLevel="0" max="8193" min="8193" style="1" width="4.57"/>
    <col collapsed="false" customWidth="true" hidden="false" outlineLevel="0" max="8194" min="8194" style="1" width="39.42"/>
    <col collapsed="false" customWidth="true" hidden="false" outlineLevel="0" max="8195" min="8195" style="1" width="9.57"/>
    <col collapsed="false" customWidth="true" hidden="false" outlineLevel="0" max="8197" min="8197" style="1" width="9.57"/>
    <col collapsed="false" customWidth="true" hidden="false" outlineLevel="0" max="8200" min="8200" style="1" width="9.57"/>
    <col collapsed="false" customWidth="true" hidden="false" outlineLevel="0" max="8449" min="8449" style="1" width="4.57"/>
    <col collapsed="false" customWidth="true" hidden="false" outlineLevel="0" max="8450" min="8450" style="1" width="39.42"/>
    <col collapsed="false" customWidth="true" hidden="false" outlineLevel="0" max="8451" min="8451" style="1" width="9.57"/>
    <col collapsed="false" customWidth="true" hidden="false" outlineLevel="0" max="8453" min="8453" style="1" width="9.57"/>
    <col collapsed="false" customWidth="true" hidden="false" outlineLevel="0" max="8456" min="8456" style="1" width="9.57"/>
    <col collapsed="false" customWidth="true" hidden="false" outlineLevel="0" max="8705" min="8705" style="1" width="4.57"/>
    <col collapsed="false" customWidth="true" hidden="false" outlineLevel="0" max="8706" min="8706" style="1" width="39.42"/>
    <col collapsed="false" customWidth="true" hidden="false" outlineLevel="0" max="8707" min="8707" style="1" width="9.57"/>
    <col collapsed="false" customWidth="true" hidden="false" outlineLevel="0" max="8709" min="8709" style="1" width="9.57"/>
    <col collapsed="false" customWidth="true" hidden="false" outlineLevel="0" max="8712" min="8712" style="1" width="9.57"/>
    <col collapsed="false" customWidth="true" hidden="false" outlineLevel="0" max="8961" min="8961" style="1" width="4.57"/>
    <col collapsed="false" customWidth="true" hidden="false" outlineLevel="0" max="8962" min="8962" style="1" width="39.42"/>
    <col collapsed="false" customWidth="true" hidden="false" outlineLevel="0" max="8963" min="8963" style="1" width="9.57"/>
    <col collapsed="false" customWidth="true" hidden="false" outlineLevel="0" max="8965" min="8965" style="1" width="9.57"/>
    <col collapsed="false" customWidth="true" hidden="false" outlineLevel="0" max="8968" min="8968" style="1" width="9.57"/>
    <col collapsed="false" customWidth="true" hidden="false" outlineLevel="0" max="9217" min="9217" style="1" width="4.57"/>
    <col collapsed="false" customWidth="true" hidden="false" outlineLevel="0" max="9218" min="9218" style="1" width="39.42"/>
    <col collapsed="false" customWidth="true" hidden="false" outlineLevel="0" max="9219" min="9219" style="1" width="9.57"/>
    <col collapsed="false" customWidth="true" hidden="false" outlineLevel="0" max="9221" min="9221" style="1" width="9.57"/>
    <col collapsed="false" customWidth="true" hidden="false" outlineLevel="0" max="9224" min="9224" style="1" width="9.57"/>
    <col collapsed="false" customWidth="true" hidden="false" outlineLevel="0" max="9473" min="9473" style="1" width="4.57"/>
    <col collapsed="false" customWidth="true" hidden="false" outlineLevel="0" max="9474" min="9474" style="1" width="39.42"/>
    <col collapsed="false" customWidth="true" hidden="false" outlineLevel="0" max="9475" min="9475" style="1" width="9.57"/>
    <col collapsed="false" customWidth="true" hidden="false" outlineLevel="0" max="9477" min="9477" style="1" width="9.57"/>
    <col collapsed="false" customWidth="true" hidden="false" outlineLevel="0" max="9480" min="9480" style="1" width="9.57"/>
    <col collapsed="false" customWidth="true" hidden="false" outlineLevel="0" max="9729" min="9729" style="1" width="4.57"/>
    <col collapsed="false" customWidth="true" hidden="false" outlineLevel="0" max="9730" min="9730" style="1" width="39.42"/>
    <col collapsed="false" customWidth="true" hidden="false" outlineLevel="0" max="9731" min="9731" style="1" width="9.57"/>
    <col collapsed="false" customWidth="true" hidden="false" outlineLevel="0" max="9733" min="9733" style="1" width="9.57"/>
    <col collapsed="false" customWidth="true" hidden="false" outlineLevel="0" max="9736" min="9736" style="1" width="9.57"/>
    <col collapsed="false" customWidth="true" hidden="false" outlineLevel="0" max="9985" min="9985" style="1" width="4.57"/>
    <col collapsed="false" customWidth="true" hidden="false" outlineLevel="0" max="9986" min="9986" style="1" width="39.42"/>
    <col collapsed="false" customWidth="true" hidden="false" outlineLevel="0" max="9987" min="9987" style="1" width="9.57"/>
    <col collapsed="false" customWidth="true" hidden="false" outlineLevel="0" max="9989" min="9989" style="1" width="9.57"/>
    <col collapsed="false" customWidth="true" hidden="false" outlineLevel="0" max="9992" min="9992" style="1" width="9.57"/>
    <col collapsed="false" customWidth="true" hidden="false" outlineLevel="0" max="10241" min="10241" style="1" width="4.57"/>
    <col collapsed="false" customWidth="true" hidden="false" outlineLevel="0" max="10242" min="10242" style="1" width="39.42"/>
    <col collapsed="false" customWidth="true" hidden="false" outlineLevel="0" max="10243" min="10243" style="1" width="9.57"/>
    <col collapsed="false" customWidth="true" hidden="false" outlineLevel="0" max="10245" min="10245" style="1" width="9.57"/>
    <col collapsed="false" customWidth="true" hidden="false" outlineLevel="0" max="10248" min="10248" style="1" width="9.57"/>
    <col collapsed="false" customWidth="true" hidden="false" outlineLevel="0" max="10497" min="10497" style="1" width="4.57"/>
    <col collapsed="false" customWidth="true" hidden="false" outlineLevel="0" max="10498" min="10498" style="1" width="39.42"/>
    <col collapsed="false" customWidth="true" hidden="false" outlineLevel="0" max="10499" min="10499" style="1" width="9.57"/>
    <col collapsed="false" customWidth="true" hidden="false" outlineLevel="0" max="10501" min="10501" style="1" width="9.57"/>
    <col collapsed="false" customWidth="true" hidden="false" outlineLevel="0" max="10504" min="10504" style="1" width="9.57"/>
    <col collapsed="false" customWidth="true" hidden="false" outlineLevel="0" max="10753" min="10753" style="1" width="4.57"/>
    <col collapsed="false" customWidth="true" hidden="false" outlineLevel="0" max="10754" min="10754" style="1" width="39.42"/>
    <col collapsed="false" customWidth="true" hidden="false" outlineLevel="0" max="10755" min="10755" style="1" width="9.57"/>
    <col collapsed="false" customWidth="true" hidden="false" outlineLevel="0" max="10757" min="10757" style="1" width="9.57"/>
    <col collapsed="false" customWidth="true" hidden="false" outlineLevel="0" max="10760" min="10760" style="1" width="9.57"/>
    <col collapsed="false" customWidth="true" hidden="false" outlineLevel="0" max="11009" min="11009" style="1" width="4.57"/>
    <col collapsed="false" customWidth="true" hidden="false" outlineLevel="0" max="11010" min="11010" style="1" width="39.42"/>
    <col collapsed="false" customWidth="true" hidden="false" outlineLevel="0" max="11011" min="11011" style="1" width="9.57"/>
    <col collapsed="false" customWidth="true" hidden="false" outlineLevel="0" max="11013" min="11013" style="1" width="9.57"/>
    <col collapsed="false" customWidth="true" hidden="false" outlineLevel="0" max="11016" min="11016" style="1" width="9.57"/>
    <col collapsed="false" customWidth="true" hidden="false" outlineLevel="0" max="11265" min="11265" style="1" width="4.57"/>
    <col collapsed="false" customWidth="true" hidden="false" outlineLevel="0" max="11266" min="11266" style="1" width="39.42"/>
    <col collapsed="false" customWidth="true" hidden="false" outlineLevel="0" max="11267" min="11267" style="1" width="9.57"/>
    <col collapsed="false" customWidth="true" hidden="false" outlineLevel="0" max="11269" min="11269" style="1" width="9.57"/>
    <col collapsed="false" customWidth="true" hidden="false" outlineLevel="0" max="11272" min="11272" style="1" width="9.57"/>
    <col collapsed="false" customWidth="true" hidden="false" outlineLevel="0" max="11521" min="11521" style="1" width="4.57"/>
    <col collapsed="false" customWidth="true" hidden="false" outlineLevel="0" max="11522" min="11522" style="1" width="39.42"/>
    <col collapsed="false" customWidth="true" hidden="false" outlineLevel="0" max="11523" min="11523" style="1" width="9.57"/>
    <col collapsed="false" customWidth="true" hidden="false" outlineLevel="0" max="11525" min="11525" style="1" width="9.57"/>
    <col collapsed="false" customWidth="true" hidden="false" outlineLevel="0" max="11528" min="11528" style="1" width="9.57"/>
    <col collapsed="false" customWidth="true" hidden="false" outlineLevel="0" max="11777" min="11777" style="1" width="4.57"/>
    <col collapsed="false" customWidth="true" hidden="false" outlineLevel="0" max="11778" min="11778" style="1" width="39.42"/>
    <col collapsed="false" customWidth="true" hidden="false" outlineLevel="0" max="11779" min="11779" style="1" width="9.57"/>
    <col collapsed="false" customWidth="true" hidden="false" outlineLevel="0" max="11781" min="11781" style="1" width="9.57"/>
    <col collapsed="false" customWidth="true" hidden="false" outlineLevel="0" max="11784" min="11784" style="1" width="9.57"/>
    <col collapsed="false" customWidth="true" hidden="false" outlineLevel="0" max="12033" min="12033" style="1" width="4.57"/>
    <col collapsed="false" customWidth="true" hidden="false" outlineLevel="0" max="12034" min="12034" style="1" width="39.42"/>
    <col collapsed="false" customWidth="true" hidden="false" outlineLevel="0" max="12035" min="12035" style="1" width="9.57"/>
    <col collapsed="false" customWidth="true" hidden="false" outlineLevel="0" max="12037" min="12037" style="1" width="9.57"/>
    <col collapsed="false" customWidth="true" hidden="false" outlineLevel="0" max="12040" min="12040" style="1" width="9.57"/>
    <col collapsed="false" customWidth="true" hidden="false" outlineLevel="0" max="12289" min="12289" style="1" width="4.57"/>
    <col collapsed="false" customWidth="true" hidden="false" outlineLevel="0" max="12290" min="12290" style="1" width="39.42"/>
    <col collapsed="false" customWidth="true" hidden="false" outlineLevel="0" max="12291" min="12291" style="1" width="9.57"/>
    <col collapsed="false" customWidth="true" hidden="false" outlineLevel="0" max="12293" min="12293" style="1" width="9.57"/>
    <col collapsed="false" customWidth="true" hidden="false" outlineLevel="0" max="12296" min="12296" style="1" width="9.57"/>
    <col collapsed="false" customWidth="true" hidden="false" outlineLevel="0" max="12545" min="12545" style="1" width="4.57"/>
    <col collapsed="false" customWidth="true" hidden="false" outlineLevel="0" max="12546" min="12546" style="1" width="39.42"/>
    <col collapsed="false" customWidth="true" hidden="false" outlineLevel="0" max="12547" min="12547" style="1" width="9.57"/>
    <col collapsed="false" customWidth="true" hidden="false" outlineLevel="0" max="12549" min="12549" style="1" width="9.57"/>
    <col collapsed="false" customWidth="true" hidden="false" outlineLevel="0" max="12552" min="12552" style="1" width="9.57"/>
    <col collapsed="false" customWidth="true" hidden="false" outlineLevel="0" max="12801" min="12801" style="1" width="4.57"/>
    <col collapsed="false" customWidth="true" hidden="false" outlineLevel="0" max="12802" min="12802" style="1" width="39.42"/>
    <col collapsed="false" customWidth="true" hidden="false" outlineLevel="0" max="12803" min="12803" style="1" width="9.57"/>
    <col collapsed="false" customWidth="true" hidden="false" outlineLevel="0" max="12805" min="12805" style="1" width="9.57"/>
    <col collapsed="false" customWidth="true" hidden="false" outlineLevel="0" max="12808" min="12808" style="1" width="9.57"/>
    <col collapsed="false" customWidth="true" hidden="false" outlineLevel="0" max="13057" min="13057" style="1" width="4.57"/>
    <col collapsed="false" customWidth="true" hidden="false" outlineLevel="0" max="13058" min="13058" style="1" width="39.42"/>
    <col collapsed="false" customWidth="true" hidden="false" outlineLevel="0" max="13059" min="13059" style="1" width="9.57"/>
    <col collapsed="false" customWidth="true" hidden="false" outlineLevel="0" max="13061" min="13061" style="1" width="9.57"/>
    <col collapsed="false" customWidth="true" hidden="false" outlineLevel="0" max="13064" min="13064" style="1" width="9.57"/>
    <col collapsed="false" customWidth="true" hidden="false" outlineLevel="0" max="13313" min="13313" style="1" width="4.57"/>
    <col collapsed="false" customWidth="true" hidden="false" outlineLevel="0" max="13314" min="13314" style="1" width="39.42"/>
    <col collapsed="false" customWidth="true" hidden="false" outlineLevel="0" max="13315" min="13315" style="1" width="9.57"/>
    <col collapsed="false" customWidth="true" hidden="false" outlineLevel="0" max="13317" min="13317" style="1" width="9.57"/>
    <col collapsed="false" customWidth="true" hidden="false" outlineLevel="0" max="13320" min="13320" style="1" width="9.57"/>
    <col collapsed="false" customWidth="true" hidden="false" outlineLevel="0" max="13569" min="13569" style="1" width="4.57"/>
    <col collapsed="false" customWidth="true" hidden="false" outlineLevel="0" max="13570" min="13570" style="1" width="39.42"/>
    <col collapsed="false" customWidth="true" hidden="false" outlineLevel="0" max="13571" min="13571" style="1" width="9.57"/>
    <col collapsed="false" customWidth="true" hidden="false" outlineLevel="0" max="13573" min="13573" style="1" width="9.57"/>
    <col collapsed="false" customWidth="true" hidden="false" outlineLevel="0" max="13576" min="13576" style="1" width="9.57"/>
    <col collapsed="false" customWidth="true" hidden="false" outlineLevel="0" max="13825" min="13825" style="1" width="4.57"/>
    <col collapsed="false" customWidth="true" hidden="false" outlineLevel="0" max="13826" min="13826" style="1" width="39.42"/>
    <col collapsed="false" customWidth="true" hidden="false" outlineLevel="0" max="13827" min="13827" style="1" width="9.57"/>
    <col collapsed="false" customWidth="true" hidden="false" outlineLevel="0" max="13829" min="13829" style="1" width="9.57"/>
    <col collapsed="false" customWidth="true" hidden="false" outlineLevel="0" max="13832" min="13832" style="1" width="9.57"/>
    <col collapsed="false" customWidth="true" hidden="false" outlineLevel="0" max="14081" min="14081" style="1" width="4.57"/>
    <col collapsed="false" customWidth="true" hidden="false" outlineLevel="0" max="14082" min="14082" style="1" width="39.42"/>
    <col collapsed="false" customWidth="true" hidden="false" outlineLevel="0" max="14083" min="14083" style="1" width="9.57"/>
    <col collapsed="false" customWidth="true" hidden="false" outlineLevel="0" max="14085" min="14085" style="1" width="9.57"/>
    <col collapsed="false" customWidth="true" hidden="false" outlineLevel="0" max="14088" min="14088" style="1" width="9.57"/>
    <col collapsed="false" customWidth="true" hidden="false" outlineLevel="0" max="14337" min="14337" style="1" width="4.57"/>
    <col collapsed="false" customWidth="true" hidden="false" outlineLevel="0" max="14338" min="14338" style="1" width="39.42"/>
    <col collapsed="false" customWidth="true" hidden="false" outlineLevel="0" max="14339" min="14339" style="1" width="9.57"/>
    <col collapsed="false" customWidth="true" hidden="false" outlineLevel="0" max="14341" min="14341" style="1" width="9.57"/>
    <col collapsed="false" customWidth="true" hidden="false" outlineLevel="0" max="14344" min="14344" style="1" width="9.57"/>
    <col collapsed="false" customWidth="true" hidden="false" outlineLevel="0" max="14593" min="14593" style="1" width="4.57"/>
    <col collapsed="false" customWidth="true" hidden="false" outlineLevel="0" max="14594" min="14594" style="1" width="39.42"/>
    <col collapsed="false" customWidth="true" hidden="false" outlineLevel="0" max="14595" min="14595" style="1" width="9.57"/>
    <col collapsed="false" customWidth="true" hidden="false" outlineLevel="0" max="14597" min="14597" style="1" width="9.57"/>
    <col collapsed="false" customWidth="true" hidden="false" outlineLevel="0" max="14600" min="14600" style="1" width="9.57"/>
    <col collapsed="false" customWidth="true" hidden="false" outlineLevel="0" max="14849" min="14849" style="1" width="4.57"/>
    <col collapsed="false" customWidth="true" hidden="false" outlineLevel="0" max="14850" min="14850" style="1" width="39.42"/>
    <col collapsed="false" customWidth="true" hidden="false" outlineLevel="0" max="14851" min="14851" style="1" width="9.57"/>
    <col collapsed="false" customWidth="true" hidden="false" outlineLevel="0" max="14853" min="14853" style="1" width="9.57"/>
    <col collapsed="false" customWidth="true" hidden="false" outlineLevel="0" max="14856" min="14856" style="1" width="9.57"/>
    <col collapsed="false" customWidth="true" hidden="false" outlineLevel="0" max="15105" min="15105" style="1" width="4.57"/>
    <col collapsed="false" customWidth="true" hidden="false" outlineLevel="0" max="15106" min="15106" style="1" width="39.42"/>
    <col collapsed="false" customWidth="true" hidden="false" outlineLevel="0" max="15107" min="15107" style="1" width="9.57"/>
    <col collapsed="false" customWidth="true" hidden="false" outlineLevel="0" max="15109" min="15109" style="1" width="9.57"/>
    <col collapsed="false" customWidth="true" hidden="false" outlineLevel="0" max="15112" min="15112" style="1" width="9.57"/>
    <col collapsed="false" customWidth="true" hidden="false" outlineLevel="0" max="15361" min="15361" style="1" width="4.57"/>
    <col collapsed="false" customWidth="true" hidden="false" outlineLevel="0" max="15362" min="15362" style="1" width="39.42"/>
    <col collapsed="false" customWidth="true" hidden="false" outlineLevel="0" max="15363" min="15363" style="1" width="9.57"/>
    <col collapsed="false" customWidth="true" hidden="false" outlineLevel="0" max="15365" min="15365" style="1" width="9.57"/>
    <col collapsed="false" customWidth="true" hidden="false" outlineLevel="0" max="15368" min="15368" style="1" width="9.57"/>
    <col collapsed="false" customWidth="true" hidden="false" outlineLevel="0" max="15617" min="15617" style="1" width="4.57"/>
    <col collapsed="false" customWidth="true" hidden="false" outlineLevel="0" max="15618" min="15618" style="1" width="39.42"/>
    <col collapsed="false" customWidth="true" hidden="false" outlineLevel="0" max="15619" min="15619" style="1" width="9.57"/>
    <col collapsed="false" customWidth="true" hidden="false" outlineLevel="0" max="15621" min="15621" style="1" width="9.57"/>
    <col collapsed="false" customWidth="true" hidden="false" outlineLevel="0" max="15624" min="15624" style="1" width="9.57"/>
    <col collapsed="false" customWidth="true" hidden="false" outlineLevel="0" max="15873" min="15873" style="1" width="4.57"/>
    <col collapsed="false" customWidth="true" hidden="false" outlineLevel="0" max="15874" min="15874" style="1" width="39.42"/>
    <col collapsed="false" customWidth="true" hidden="false" outlineLevel="0" max="15875" min="15875" style="1" width="9.57"/>
    <col collapsed="false" customWidth="true" hidden="false" outlineLevel="0" max="15877" min="15877" style="1" width="9.57"/>
    <col collapsed="false" customWidth="true" hidden="false" outlineLevel="0" max="15880" min="15880" style="1" width="9.57"/>
    <col collapsed="false" customWidth="true" hidden="false" outlineLevel="0" max="16129" min="16129" style="1" width="4.57"/>
    <col collapsed="false" customWidth="true" hidden="false" outlineLevel="0" max="16130" min="16130" style="1" width="39.42"/>
    <col collapsed="false" customWidth="true" hidden="false" outlineLevel="0" max="16131" min="16131" style="1" width="9.57"/>
    <col collapsed="false" customWidth="true" hidden="false" outlineLevel="0" max="16133" min="16133" style="1" width="9.57"/>
    <col collapsed="false" customWidth="true" hidden="false" outlineLevel="0" max="16136" min="16136" style="1" width="9.57"/>
  </cols>
  <sheetData>
    <row r="1" customFormat="false" ht="15" hidden="false" customHeight="false" outlineLevel="0" collapsed="false">
      <c r="A1" s="67" t="n">
        <v>11</v>
      </c>
      <c r="B1" s="67"/>
      <c r="C1" s="67"/>
      <c r="D1" s="67"/>
      <c r="E1" s="67"/>
      <c r="F1" s="67"/>
      <c r="G1" s="67"/>
    </row>
    <row r="2" customFormat="false" ht="46.5" hidden="false" customHeight="true" outlineLevel="0" collapsed="false">
      <c r="A2" s="5" t="s">
        <v>164</v>
      </c>
      <c r="B2" s="5"/>
      <c r="C2" s="5"/>
      <c r="D2" s="5"/>
      <c r="E2" s="5"/>
      <c r="F2" s="5"/>
      <c r="G2" s="5"/>
      <c r="H2" s="95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</row>
    <row r="4" customFormat="false" ht="25.5" hidden="false" customHeight="true" outlineLevel="0" collapsed="false">
      <c r="A4" s="154" t="s">
        <v>4</v>
      </c>
      <c r="B4" s="155" t="s">
        <v>5</v>
      </c>
      <c r="C4" s="8" t="s">
        <v>153</v>
      </c>
      <c r="D4" s="8"/>
      <c r="E4" s="96"/>
      <c r="F4" s="8" t="s">
        <v>154</v>
      </c>
      <c r="G4" s="8"/>
      <c r="H4" s="97"/>
    </row>
    <row r="5" customFormat="false" ht="25.35" hidden="false" customHeight="false" outlineLevel="0" collapsed="false">
      <c r="A5" s="154"/>
      <c r="B5" s="155"/>
      <c r="C5" s="10" t="s">
        <v>7</v>
      </c>
      <c r="D5" s="10" t="s">
        <v>8</v>
      </c>
      <c r="E5" s="96"/>
      <c r="F5" s="10" t="s">
        <v>7</v>
      </c>
      <c r="G5" s="10" t="s">
        <v>8</v>
      </c>
      <c r="H5" s="98"/>
    </row>
    <row r="6" customFormat="false" ht="15" hidden="false" customHeight="false" outlineLevel="0" collapsed="false">
      <c r="A6" s="12" t="s">
        <v>9</v>
      </c>
      <c r="B6" s="68" t="n">
        <v>2</v>
      </c>
      <c r="C6" s="99" t="n">
        <v>3</v>
      </c>
      <c r="D6" s="7" t="n">
        <v>4</v>
      </c>
      <c r="E6" s="100"/>
      <c r="F6" s="99" t="n">
        <v>5</v>
      </c>
      <c r="G6" s="7" t="n">
        <v>6</v>
      </c>
      <c r="H6" s="101"/>
    </row>
    <row r="7" customFormat="false" ht="15" hidden="false" customHeight="false" outlineLevel="0" collapsed="false">
      <c r="A7" s="102"/>
      <c r="B7" s="103" t="s">
        <v>10</v>
      </c>
      <c r="C7" s="104"/>
      <c r="D7" s="105"/>
      <c r="E7" s="160"/>
      <c r="F7" s="161"/>
      <c r="G7" s="105"/>
      <c r="H7" s="107"/>
    </row>
    <row r="8" customFormat="false" ht="15" hidden="false" customHeight="false" outlineLevel="0" collapsed="false">
      <c r="A8" s="18" t="s">
        <v>9</v>
      </c>
      <c r="B8" s="108" t="s">
        <v>11</v>
      </c>
      <c r="C8" s="109" t="n">
        <f aca="false">C9+C15+C16+C19</f>
        <v>51069.587</v>
      </c>
      <c r="D8" s="27" t="n">
        <f aca="false">D9+D15+D16+D19</f>
        <v>3315.17752984019</v>
      </c>
      <c r="E8" s="162"/>
      <c r="F8" s="163" t="n">
        <f aca="false">F9+F15+F16+F19</f>
        <v>7374.903</v>
      </c>
      <c r="G8" s="27" t="n">
        <f aca="false">G9+G15+G16+G19+0.003</f>
        <v>3315.17615913688</v>
      </c>
      <c r="H8" s="107"/>
    </row>
    <row r="9" customFormat="false" ht="15" hidden="false" customHeight="false" outlineLevel="0" collapsed="false">
      <c r="A9" s="24" t="s">
        <v>12</v>
      </c>
      <c r="B9" s="111" t="s">
        <v>13</v>
      </c>
      <c r="C9" s="109" t="n">
        <f aca="false">C10+C11+C12+C13+C14</f>
        <v>41133.808</v>
      </c>
      <c r="D9" s="27" t="n">
        <f aca="false">D10+D11+D13+D14</f>
        <v>2670.22022810183</v>
      </c>
      <c r="E9" s="162"/>
      <c r="F9" s="163" t="n">
        <f aca="false">F10+F11+F12+F13+F14</f>
        <v>5940.203</v>
      </c>
      <c r="G9" s="27" t="n">
        <f aca="false">G10+G11+G13+G14</f>
        <v>2670.21923690717</v>
      </c>
      <c r="H9" s="107"/>
    </row>
    <row r="10" customFormat="false" ht="15" hidden="false" customHeight="false" outlineLevel="0" collapsed="false">
      <c r="A10" s="29" t="s">
        <v>14</v>
      </c>
      <c r="B10" s="112" t="s">
        <v>15</v>
      </c>
      <c r="C10" s="109" t="n">
        <v>34452.693</v>
      </c>
      <c r="D10" s="27" t="n">
        <f aca="false">C10/C94*1000+0.13</f>
        <v>2236.53366365041</v>
      </c>
      <c r="E10" s="162"/>
      <c r="F10" s="163" t="n">
        <v>4975.467</v>
      </c>
      <c r="G10" s="27" t="n">
        <f aca="false">F10/F94*1000-0.135</f>
        <v>2236.53256574511</v>
      </c>
      <c r="H10" s="107"/>
    </row>
    <row r="11" customFormat="false" ht="15" hidden="false" customHeight="false" outlineLevel="0" collapsed="false">
      <c r="A11" s="29" t="s">
        <v>16</v>
      </c>
      <c r="B11" s="112" t="s">
        <v>17</v>
      </c>
      <c r="C11" s="109" t="n">
        <v>5168.851</v>
      </c>
      <c r="D11" s="27" t="n">
        <f aca="false">C11/C94*1000</f>
        <v>335.52202474457</v>
      </c>
      <c r="E11" s="162"/>
      <c r="F11" s="163" t="n">
        <v>746.369</v>
      </c>
      <c r="G11" s="27" t="n">
        <f aca="false">F11/F94*1000</f>
        <v>335.522139806698</v>
      </c>
      <c r="H11" s="107"/>
    </row>
    <row r="12" customFormat="false" ht="15" hidden="false" customHeight="false" outlineLevel="0" collapsed="false">
      <c r="A12" s="24" t="s">
        <v>18</v>
      </c>
      <c r="B12" s="112" t="s">
        <v>19</v>
      </c>
      <c r="C12" s="109" t="n">
        <v>0</v>
      </c>
      <c r="D12" s="27" t="n">
        <v>0</v>
      </c>
      <c r="E12" s="162"/>
      <c r="F12" s="163" t="n">
        <v>0</v>
      </c>
      <c r="G12" s="27" t="n">
        <v>0</v>
      </c>
      <c r="H12" s="107"/>
    </row>
    <row r="13" customFormat="false" ht="15" hidden="false" customHeight="false" outlineLevel="0" collapsed="false">
      <c r="A13" s="24" t="s">
        <v>20</v>
      </c>
      <c r="B13" s="113" t="s">
        <v>21</v>
      </c>
      <c r="C13" s="109" t="n">
        <v>1199.845</v>
      </c>
      <c r="D13" s="27" t="n">
        <f aca="false">C13/C94*1000</f>
        <v>77.8847027665624</v>
      </c>
      <c r="E13" s="162"/>
      <c r="F13" s="163" t="n">
        <v>173.255</v>
      </c>
      <c r="G13" s="27" t="n">
        <f aca="false">F13/F94*1000</f>
        <v>77.8849179590919</v>
      </c>
      <c r="H13" s="107"/>
    </row>
    <row r="14" customFormat="false" ht="25.35" hidden="false" customHeight="false" outlineLevel="0" collapsed="false">
      <c r="A14" s="24" t="s">
        <v>22</v>
      </c>
      <c r="B14" s="113" t="s">
        <v>23</v>
      </c>
      <c r="C14" s="109" t="n">
        <v>312.419</v>
      </c>
      <c r="D14" s="27" t="n">
        <f aca="false">C14/C94*1000</f>
        <v>20.2798369402937</v>
      </c>
      <c r="E14" s="162"/>
      <c r="F14" s="163" t="n">
        <v>45.112</v>
      </c>
      <c r="G14" s="27" t="n">
        <f aca="false">F14/F94*1000</f>
        <v>20.2796133962688</v>
      </c>
      <c r="H14" s="107"/>
    </row>
    <row r="15" customFormat="false" ht="23.85" hidden="false" customHeight="false" outlineLevel="0" collapsed="false">
      <c r="A15" s="24" t="s">
        <v>24</v>
      </c>
      <c r="B15" s="114" t="s">
        <v>25</v>
      </c>
      <c r="C15" s="109" t="n">
        <v>5475.712</v>
      </c>
      <c r="D15" s="27" t="n">
        <f aca="false">C15/C94*1000</f>
        <v>355.441079102133</v>
      </c>
      <c r="E15" s="162"/>
      <c r="F15" s="163" t="n">
        <v>790.678</v>
      </c>
      <c r="G15" s="27" t="n">
        <f aca="false">F15/F94*1000</f>
        <v>355.440773207462</v>
      </c>
      <c r="H15" s="107"/>
    </row>
    <row r="16" customFormat="false" ht="15" hidden="false" customHeight="false" outlineLevel="0" collapsed="false">
      <c r="A16" s="24" t="s">
        <v>26</v>
      </c>
      <c r="B16" s="111" t="s">
        <v>27</v>
      </c>
      <c r="C16" s="109" t="n">
        <f aca="false">C17+C18</f>
        <v>939.52</v>
      </c>
      <c r="D16" s="27" t="n">
        <f aca="false">C16/C94*1000</f>
        <v>60.9864073636517</v>
      </c>
      <c r="E16" s="162"/>
      <c r="F16" s="163" t="n">
        <f aca="false">F17+F18</f>
        <v>135.664</v>
      </c>
      <c r="G16" s="27" t="n">
        <f aca="false">F16/F94*1000</f>
        <v>60.9862890537199</v>
      </c>
      <c r="H16" s="107"/>
    </row>
    <row r="17" customFormat="false" ht="15" hidden="false" customHeight="false" outlineLevel="0" collapsed="false">
      <c r="A17" s="29" t="s">
        <v>28</v>
      </c>
      <c r="B17" s="112" t="s">
        <v>29</v>
      </c>
      <c r="C17" s="109" t="n">
        <v>745.906</v>
      </c>
      <c r="D17" s="27" t="n">
        <f aca="false">C17/C94*1000</f>
        <v>48.418476638062</v>
      </c>
      <c r="E17" s="162"/>
      <c r="F17" s="163" t="n">
        <v>107.707</v>
      </c>
      <c r="G17" s="115" t="n">
        <f aca="false">F17/F94*1000</f>
        <v>48.4185210159586</v>
      </c>
      <c r="H17" s="107"/>
    </row>
    <row r="18" customFormat="false" ht="15" hidden="false" customHeight="false" outlineLevel="0" collapsed="false">
      <c r="A18" s="29" t="s">
        <v>30</v>
      </c>
      <c r="B18" s="112" t="s">
        <v>31</v>
      </c>
      <c r="C18" s="109" t="n">
        <v>193.614</v>
      </c>
      <c r="D18" s="27" t="n">
        <f aca="false">C18/C94*1000</f>
        <v>12.5679307255897</v>
      </c>
      <c r="E18" s="162"/>
      <c r="F18" s="163" t="n">
        <v>27.957</v>
      </c>
      <c r="G18" s="27" t="n">
        <f aca="false">F18/F94*1000</f>
        <v>12.5677680377613</v>
      </c>
      <c r="H18" s="107"/>
    </row>
    <row r="19" customFormat="false" ht="15" hidden="false" customHeight="false" outlineLevel="0" collapsed="false">
      <c r="A19" s="24" t="s">
        <v>32</v>
      </c>
      <c r="B19" s="111" t="s">
        <v>33</v>
      </c>
      <c r="C19" s="109" t="n">
        <f aca="false">C20+C21</f>
        <v>3520.547</v>
      </c>
      <c r="D19" s="27" t="n">
        <f aca="false">C19/C94*1000+0.003</f>
        <v>228.529815272567</v>
      </c>
      <c r="E19" s="162"/>
      <c r="F19" s="163" t="n">
        <f aca="false">F20+F21</f>
        <v>508.358</v>
      </c>
      <c r="G19" s="27" t="n">
        <f aca="false">F19/F94*1000</f>
        <v>228.526859968532</v>
      </c>
      <c r="H19" s="107"/>
    </row>
    <row r="20" customFormat="false" ht="25.35" hidden="false" customHeight="false" outlineLevel="0" collapsed="false">
      <c r="A20" s="29" t="s">
        <v>34</v>
      </c>
      <c r="B20" s="113" t="s">
        <v>35</v>
      </c>
      <c r="C20" s="109" t="n">
        <v>2702.784</v>
      </c>
      <c r="D20" s="27" t="n">
        <f aca="false">C20/C94*1000</f>
        <v>175.443935243486</v>
      </c>
      <c r="E20" s="162"/>
      <c r="F20" s="163" t="n">
        <v>390.275</v>
      </c>
      <c r="G20" s="27" t="n">
        <f aca="false">F20/F94*1000</f>
        <v>175.443919982018</v>
      </c>
      <c r="H20" s="107"/>
    </row>
    <row r="21" customFormat="false" ht="15" hidden="false" customHeight="false" outlineLevel="0" collapsed="false">
      <c r="A21" s="29" t="s">
        <v>36</v>
      </c>
      <c r="B21" s="112" t="s">
        <v>37</v>
      </c>
      <c r="C21" s="116" t="n">
        <v>817.763</v>
      </c>
      <c r="D21" s="27" t="n">
        <f aca="false">C21/C94*1000</f>
        <v>53.0828800290807</v>
      </c>
      <c r="E21" s="162"/>
      <c r="F21" s="164" t="n">
        <v>118.083</v>
      </c>
      <c r="G21" s="27" t="n">
        <f aca="false">F21/F94*1000</f>
        <v>53.0829399865138</v>
      </c>
      <c r="H21" s="107"/>
    </row>
    <row r="22" customFormat="false" ht="15" hidden="false" customHeight="false" outlineLevel="0" collapsed="false">
      <c r="A22" s="33" t="s">
        <v>38</v>
      </c>
      <c r="B22" s="111" t="s">
        <v>39</v>
      </c>
      <c r="C22" s="109" t="n">
        <f aca="false">C23+C24</f>
        <v>1707.573</v>
      </c>
      <c r="D22" s="27" t="n">
        <f aca="false">C22/C94*1000</f>
        <v>110.842496786841</v>
      </c>
      <c r="E22" s="162"/>
      <c r="F22" s="163" t="n">
        <f aca="false">F23+F24</f>
        <v>246.569</v>
      </c>
      <c r="G22" s="27" t="n">
        <f aca="false">F22/F94*1000</f>
        <v>110.842436502585</v>
      </c>
      <c r="H22" s="107"/>
    </row>
    <row r="23" customFormat="false" ht="25.35" hidden="false" customHeight="false" outlineLevel="0" collapsed="false">
      <c r="A23" s="29" t="s">
        <v>40</v>
      </c>
      <c r="B23" s="113" t="s">
        <v>35</v>
      </c>
      <c r="C23" s="109" t="n">
        <v>1266.725</v>
      </c>
      <c r="D23" s="27" t="n">
        <f aca="false">C23/C94*1000</f>
        <v>82.2260376231711</v>
      </c>
      <c r="E23" s="162"/>
      <c r="F23" s="163" t="n">
        <v>182.912</v>
      </c>
      <c r="G23" s="115" t="n">
        <f aca="false">F23/F94*1000</f>
        <v>82.2261182288155</v>
      </c>
      <c r="H23" s="107"/>
    </row>
    <row r="24" customFormat="false" ht="15" hidden="false" customHeight="false" outlineLevel="0" collapsed="false">
      <c r="A24" s="29" t="s">
        <v>41</v>
      </c>
      <c r="B24" s="112" t="s">
        <v>37</v>
      </c>
      <c r="C24" s="116" t="n">
        <v>440.848</v>
      </c>
      <c r="D24" s="27" t="n">
        <f aca="false">C24/C94*1000</f>
        <v>28.6164591636699</v>
      </c>
      <c r="E24" s="162"/>
      <c r="F24" s="164" t="n">
        <v>63.657</v>
      </c>
      <c r="G24" s="27" t="n">
        <f aca="false">F24/F94*1000</f>
        <v>28.6163182737694</v>
      </c>
      <c r="H24" s="107"/>
    </row>
    <row r="25" customFormat="false" ht="15" hidden="false" customHeight="false" outlineLevel="0" collapsed="false">
      <c r="A25" s="35" t="s">
        <v>42</v>
      </c>
      <c r="B25" s="117" t="s">
        <v>43</v>
      </c>
      <c r="C25" s="109" t="n">
        <f aca="false">C8+C22</f>
        <v>52777.16</v>
      </c>
      <c r="D25" s="27" t="n">
        <f aca="false">D8+D22</f>
        <v>3426.02002662703</v>
      </c>
      <c r="E25" s="162"/>
      <c r="F25" s="163" t="n">
        <f aca="false">F8+F22</f>
        <v>7621.472</v>
      </c>
      <c r="G25" s="27" t="n">
        <f aca="false">G8+G22</f>
        <v>3426.01859563947</v>
      </c>
      <c r="H25" s="107"/>
    </row>
    <row r="26" customFormat="false" ht="15" hidden="false" customHeight="false" outlineLevel="0" collapsed="false">
      <c r="A26" s="33" t="s">
        <v>44</v>
      </c>
      <c r="B26" s="111" t="s">
        <v>45</v>
      </c>
      <c r="C26" s="109" t="n">
        <v>165.583</v>
      </c>
      <c r="D26" s="27" t="n">
        <f aca="false">C26/C94*1000</f>
        <v>10.7483739467979</v>
      </c>
      <c r="E26" s="162"/>
      <c r="F26" s="163" t="n">
        <v>23.91</v>
      </c>
      <c r="G26" s="27" t="n">
        <f aca="false">F26/F94*1000</f>
        <v>10.7484828051247</v>
      </c>
      <c r="H26" s="107"/>
    </row>
    <row r="27" customFormat="false" ht="15" hidden="false" customHeight="false" outlineLevel="0" collapsed="false">
      <c r="A27" s="33" t="s">
        <v>46</v>
      </c>
      <c r="B27" s="111" t="s">
        <v>47</v>
      </c>
      <c r="C27" s="109" t="n">
        <f aca="false">C28+C29+C30</f>
        <v>2574.496</v>
      </c>
      <c r="D27" s="27" t="n">
        <f aca="false">C27/C94*1000</f>
        <v>167.1164656549</v>
      </c>
      <c r="E27" s="162"/>
      <c r="F27" s="163" t="n">
        <f aca="false">F28+F29+F30</f>
        <v>371.779</v>
      </c>
      <c r="G27" s="27" t="n">
        <f aca="false">F27/F94*1000-0.005</f>
        <v>167.12424252641</v>
      </c>
      <c r="H27" s="107"/>
    </row>
    <row r="28" customFormat="false" ht="15" hidden="false" customHeight="false" outlineLevel="0" collapsed="false">
      <c r="A28" s="24" t="s">
        <v>48</v>
      </c>
      <c r="B28" s="112" t="s">
        <v>49</v>
      </c>
      <c r="C28" s="109" t="n">
        <v>463.409</v>
      </c>
      <c r="D28" s="27" t="n">
        <f aca="false">C28/C94*1000</f>
        <v>30.0809456424371</v>
      </c>
      <c r="E28" s="162"/>
      <c r="F28" s="163" t="n">
        <v>66.92</v>
      </c>
      <c r="G28" s="27" t="n">
        <f aca="false">F28/F94*1000</f>
        <v>30.083164756125</v>
      </c>
      <c r="H28" s="107"/>
    </row>
    <row r="29" customFormat="false" ht="15.75" hidden="false" customHeight="true" outlineLevel="0" collapsed="false">
      <c r="A29" s="24" t="s">
        <v>50</v>
      </c>
      <c r="B29" s="113" t="s">
        <v>51</v>
      </c>
      <c r="C29" s="116" t="n">
        <v>0</v>
      </c>
      <c r="D29" s="42" t="n">
        <f aca="false">C29/C94*1000</f>
        <v>0</v>
      </c>
      <c r="E29" s="165"/>
      <c r="F29" s="164" t="n">
        <v>0</v>
      </c>
      <c r="G29" s="27" t="n">
        <f aca="false">F29/F94*1000</f>
        <v>0</v>
      </c>
      <c r="H29" s="107"/>
    </row>
    <row r="30" customFormat="false" ht="15" hidden="false" customHeight="false" outlineLevel="0" collapsed="false">
      <c r="A30" s="24" t="s">
        <v>52</v>
      </c>
      <c r="B30" s="114" t="s">
        <v>53</v>
      </c>
      <c r="C30" s="109" t="n">
        <v>2111.087</v>
      </c>
      <c r="D30" s="27" t="n">
        <f aca="false">C30/C94*1000</f>
        <v>137.035520012463</v>
      </c>
      <c r="E30" s="162"/>
      <c r="F30" s="163" t="n">
        <v>304.859</v>
      </c>
      <c r="G30" s="27" t="n">
        <f aca="false">F30/F94*1000-0.003</f>
        <v>137.043077770285</v>
      </c>
      <c r="H30" s="107"/>
    </row>
    <row r="31" customFormat="false" ht="23.85" hidden="false" customHeight="false" outlineLevel="0" collapsed="false">
      <c r="A31" s="38" t="s">
        <v>54</v>
      </c>
      <c r="B31" s="117" t="s">
        <v>55</v>
      </c>
      <c r="C31" s="109" t="n">
        <f aca="false">C25+C26+C27</f>
        <v>55517.239</v>
      </c>
      <c r="D31" s="27" t="n">
        <f aca="false">D25+D26+D27+0.003</f>
        <v>3603.88786622873</v>
      </c>
      <c r="E31" s="162"/>
      <c r="F31" s="163" t="n">
        <f aca="false">F25+F26+F27</f>
        <v>8017.161</v>
      </c>
      <c r="G31" s="27" t="n">
        <f aca="false">G25+G26+G27</f>
        <v>3603.891320971</v>
      </c>
      <c r="H31" s="107"/>
    </row>
    <row r="32" customFormat="false" ht="15" hidden="false" customHeight="false" outlineLevel="0" collapsed="false">
      <c r="A32" s="38" t="s">
        <v>56</v>
      </c>
      <c r="B32" s="117" t="s">
        <v>57</v>
      </c>
      <c r="C32" s="109"/>
      <c r="D32" s="40" t="n">
        <f aca="false">D31</f>
        <v>3603.88786622873</v>
      </c>
      <c r="E32" s="162"/>
      <c r="F32" s="163"/>
      <c r="G32" s="40" t="n">
        <f aca="false">G31</f>
        <v>3603.891320971</v>
      </c>
      <c r="H32" s="107"/>
    </row>
    <row r="33" customFormat="false" ht="15" hidden="false" customHeight="false" outlineLevel="0" collapsed="false">
      <c r="A33" s="38"/>
      <c r="B33" s="119" t="s">
        <v>59</v>
      </c>
      <c r="C33" s="109"/>
      <c r="D33" s="27"/>
      <c r="E33" s="162"/>
      <c r="F33" s="163"/>
      <c r="G33" s="27"/>
      <c r="H33" s="107"/>
    </row>
    <row r="34" customFormat="false" ht="15" hidden="false" customHeight="false" outlineLevel="0" collapsed="false">
      <c r="A34" s="18" t="s">
        <v>60</v>
      </c>
      <c r="B34" s="108" t="s">
        <v>11</v>
      </c>
      <c r="C34" s="109" t="n">
        <f aca="false">C35+C40+C41+C44</f>
        <v>12091.696</v>
      </c>
      <c r="D34" s="27" t="n">
        <f aca="false">C34/C97*1000</f>
        <v>1081.0635672776</v>
      </c>
      <c r="E34" s="162"/>
      <c r="F34" s="163" t="n">
        <f aca="false">F35+F40+F41+F44</f>
        <v>1754.566</v>
      </c>
      <c r="G34" s="27" t="n">
        <f aca="false">F34/F97*1000</f>
        <v>1081.06346272335</v>
      </c>
      <c r="H34" s="107"/>
    </row>
    <row r="35" customFormat="false" ht="15" hidden="false" customHeight="false" outlineLevel="0" collapsed="false">
      <c r="A35" s="24" t="s">
        <v>61</v>
      </c>
      <c r="B35" s="111" t="s">
        <v>13</v>
      </c>
      <c r="C35" s="109" t="n">
        <f aca="false">C36+C37+C38+C39</f>
        <v>9963.667</v>
      </c>
      <c r="D35" s="27" t="n">
        <f aca="false">C35/C97*1000</f>
        <v>890.806168976308</v>
      </c>
      <c r="E35" s="162"/>
      <c r="F35" s="163" t="n">
        <f aca="false">F36+F37+F38+F39</f>
        <v>1445.778</v>
      </c>
      <c r="G35" s="27" t="n">
        <f aca="false">F35/F97*1000</f>
        <v>890.805914972274</v>
      </c>
      <c r="H35" s="107"/>
    </row>
    <row r="36" customFormat="false" ht="15" hidden="false" customHeight="false" outlineLevel="0" collapsed="false">
      <c r="A36" s="24" t="s">
        <v>62</v>
      </c>
      <c r="B36" s="112" t="s">
        <v>17</v>
      </c>
      <c r="C36" s="109" t="n">
        <v>0</v>
      </c>
      <c r="D36" s="27" t="n">
        <f aca="false">C36/C97*1000</f>
        <v>0</v>
      </c>
      <c r="E36" s="162"/>
      <c r="F36" s="163" t="n">
        <v>0</v>
      </c>
      <c r="G36" s="27" t="n">
        <f aca="false">F36/F97*1000</f>
        <v>0</v>
      </c>
      <c r="H36" s="107"/>
    </row>
    <row r="37" customFormat="false" ht="15" hidden="false" customHeight="false" outlineLevel="0" collapsed="false">
      <c r="A37" s="24" t="s">
        <v>63</v>
      </c>
      <c r="B37" s="113" t="s">
        <v>21</v>
      </c>
      <c r="C37" s="109" t="n">
        <v>0.968</v>
      </c>
      <c r="D37" s="27" t="n">
        <f aca="false">C37/C97*1000</f>
        <v>0.086544479213232</v>
      </c>
      <c r="E37" s="162"/>
      <c r="F37" s="163" t="n">
        <v>0.14</v>
      </c>
      <c r="G37" s="27" t="n">
        <f aca="false">F37/F97*1000</f>
        <v>0.0862600123228589</v>
      </c>
      <c r="H37" s="107"/>
    </row>
    <row r="38" customFormat="false" ht="23.85" hidden="false" customHeight="false" outlineLevel="0" collapsed="false">
      <c r="A38" s="24" t="s">
        <v>64</v>
      </c>
      <c r="B38" s="114" t="s">
        <v>65</v>
      </c>
      <c r="C38" s="109" t="n">
        <v>8456.946</v>
      </c>
      <c r="D38" s="27" t="n">
        <f aca="false">C38/C97*1000</f>
        <v>756.097094322754</v>
      </c>
      <c r="E38" s="162"/>
      <c r="F38" s="163" t="n">
        <v>1227.146</v>
      </c>
      <c r="G38" s="27" t="n">
        <f aca="false">F38/F97*1000</f>
        <v>756.097350585336</v>
      </c>
      <c r="H38" s="107"/>
    </row>
    <row r="39" customFormat="false" ht="25.35" hidden="false" customHeight="false" outlineLevel="0" collapsed="false">
      <c r="A39" s="24" t="s">
        <v>66</v>
      </c>
      <c r="B39" s="113" t="s">
        <v>23</v>
      </c>
      <c r="C39" s="109" t="n">
        <v>1505.753</v>
      </c>
      <c r="D39" s="27" t="n">
        <f aca="false">C39/C97*1000</f>
        <v>134.622530174341</v>
      </c>
      <c r="E39" s="162"/>
      <c r="F39" s="163" t="n">
        <v>218.492</v>
      </c>
      <c r="G39" s="27" t="n">
        <f aca="false">F39/F97*1000</f>
        <v>134.622304374615</v>
      </c>
      <c r="H39" s="107"/>
    </row>
    <row r="40" customFormat="false" ht="23.85" hidden="false" customHeight="false" outlineLevel="0" collapsed="false">
      <c r="A40" s="24" t="s">
        <v>67</v>
      </c>
      <c r="B40" s="114" t="s">
        <v>25</v>
      </c>
      <c r="C40" s="109" t="n">
        <v>1603.661</v>
      </c>
      <c r="D40" s="27" t="n">
        <f aca="false">C40/C97*1000</f>
        <v>143.3760393384</v>
      </c>
      <c r="E40" s="162"/>
      <c r="F40" s="164" t="n">
        <v>232.699</v>
      </c>
      <c r="G40" s="27" t="n">
        <f aca="false">F40/F97*1000</f>
        <v>143.37584719655</v>
      </c>
      <c r="H40" s="107"/>
    </row>
    <row r="41" customFormat="false" ht="15" hidden="false" customHeight="false" outlineLevel="0" collapsed="false">
      <c r="A41" s="24" t="s">
        <v>68</v>
      </c>
      <c r="B41" s="111" t="s">
        <v>27</v>
      </c>
      <c r="C41" s="109" t="n">
        <f aca="false">C42+C43</f>
        <v>129.956</v>
      </c>
      <c r="D41" s="27" t="n">
        <f aca="false">C41/C97*1000</f>
        <v>11.6187751452839</v>
      </c>
      <c r="E41" s="162"/>
      <c r="F41" s="163" t="n">
        <f aca="false">F42+F43</f>
        <v>18.857</v>
      </c>
      <c r="G41" s="27" t="n">
        <f aca="false">F41/F97*1000</f>
        <v>11.6186075169439</v>
      </c>
      <c r="H41" s="107"/>
    </row>
    <row r="42" customFormat="false" ht="15" hidden="false" customHeight="false" outlineLevel="0" collapsed="false">
      <c r="A42" s="24" t="s">
        <v>69</v>
      </c>
      <c r="B42" s="112" t="s">
        <v>29</v>
      </c>
      <c r="C42" s="109" t="n">
        <v>129.956</v>
      </c>
      <c r="D42" s="27" t="n">
        <f aca="false">C42/C97*1000</f>
        <v>11.6187751452839</v>
      </c>
      <c r="E42" s="162"/>
      <c r="F42" s="163" t="n">
        <v>18.857</v>
      </c>
      <c r="G42" s="27" t="n">
        <f aca="false">F42/F97*1000</f>
        <v>11.6186075169439</v>
      </c>
      <c r="H42" s="107"/>
    </row>
    <row r="43" customFormat="false" ht="15" hidden="false" customHeight="false" outlineLevel="0" collapsed="false">
      <c r="A43" s="24" t="s">
        <v>70</v>
      </c>
      <c r="B43" s="112" t="s">
        <v>31</v>
      </c>
      <c r="C43" s="109" t="n">
        <v>0</v>
      </c>
      <c r="D43" s="27" t="n">
        <f aca="false">C43/C97*1000</f>
        <v>0</v>
      </c>
      <c r="E43" s="162"/>
      <c r="F43" s="163" t="n">
        <v>0</v>
      </c>
      <c r="G43" s="27" t="n">
        <f aca="false">F43/F97*1000</f>
        <v>0</v>
      </c>
      <c r="H43" s="107"/>
    </row>
    <row r="44" customFormat="false" ht="15" hidden="false" customHeight="false" outlineLevel="0" collapsed="false">
      <c r="A44" s="24" t="s">
        <v>71</v>
      </c>
      <c r="B44" s="111" t="s">
        <v>33</v>
      </c>
      <c r="C44" s="109" t="n">
        <f aca="false">C45+C46</f>
        <v>394.412</v>
      </c>
      <c r="D44" s="27" t="n">
        <f aca="false">C44/C97*1000</f>
        <v>35.2625838176129</v>
      </c>
      <c r="E44" s="162"/>
      <c r="F44" s="163" t="n">
        <f aca="false">F45+F46</f>
        <v>57.232</v>
      </c>
      <c r="G44" s="27" t="n">
        <f aca="false">F44/F97*1000</f>
        <v>35.2630930375847</v>
      </c>
      <c r="H44" s="107"/>
    </row>
    <row r="45" customFormat="false" ht="25.35" hidden="false" customHeight="false" outlineLevel="0" collapsed="false">
      <c r="A45" s="24" t="s">
        <v>72</v>
      </c>
      <c r="B45" s="113" t="s">
        <v>35</v>
      </c>
      <c r="C45" s="109" t="n">
        <v>248.058</v>
      </c>
      <c r="D45" s="27" t="n">
        <f aca="false">C45/C97*1000</f>
        <v>22.1777380420206</v>
      </c>
      <c r="E45" s="162"/>
      <c r="F45" s="163" t="n">
        <v>35.995</v>
      </c>
      <c r="G45" s="27" t="n">
        <f aca="false">F45/F97*1000</f>
        <v>22.1780653111522</v>
      </c>
      <c r="H45" s="107"/>
    </row>
    <row r="46" customFormat="false" ht="15" hidden="false" customHeight="false" outlineLevel="0" collapsed="false">
      <c r="A46" s="120" t="s">
        <v>73</v>
      </c>
      <c r="B46" s="121" t="s">
        <v>37</v>
      </c>
      <c r="C46" s="122" t="n">
        <v>146.354</v>
      </c>
      <c r="D46" s="123" t="n">
        <f aca="false">C46/C97*1000</f>
        <v>13.0848457755923</v>
      </c>
      <c r="E46" s="166"/>
      <c r="F46" s="167" t="n">
        <v>21.237</v>
      </c>
      <c r="G46" s="123" t="n">
        <f aca="false">F46/F97*1000-0.003</f>
        <v>13.0820277264325</v>
      </c>
      <c r="H46" s="107"/>
    </row>
    <row r="47" customFormat="false" ht="15" hidden="false" customHeight="false" outlineLevel="0" collapsed="false">
      <c r="A47" s="49"/>
      <c r="B47" s="50"/>
      <c r="C47" s="125"/>
      <c r="D47" s="126"/>
      <c r="E47" s="126"/>
      <c r="F47" s="125"/>
      <c r="G47" s="126"/>
      <c r="H47" s="107"/>
    </row>
    <row r="48" customFormat="false" ht="15" hidden="false" customHeight="false" outlineLevel="0" collapsed="false">
      <c r="A48" s="48" t="s">
        <v>80</v>
      </c>
      <c r="B48" s="48"/>
      <c r="C48" s="48"/>
      <c r="D48" s="48"/>
      <c r="E48" s="48"/>
      <c r="F48" s="48"/>
      <c r="G48" s="48"/>
      <c r="H48" s="127"/>
    </row>
    <row r="49" customFormat="false" ht="15" hidden="false" customHeight="false" outlineLevel="0" collapsed="false">
      <c r="A49" s="49"/>
      <c r="B49" s="50"/>
      <c r="C49" s="125"/>
      <c r="D49" s="126"/>
      <c r="E49" s="126"/>
      <c r="F49" s="125"/>
      <c r="G49" s="126"/>
      <c r="H49" s="107"/>
    </row>
    <row r="50" customFormat="false" ht="15" hidden="false" customHeight="false" outlineLevel="0" collapsed="false">
      <c r="A50" s="12" t="s">
        <v>9</v>
      </c>
      <c r="B50" s="68" t="n">
        <v>2</v>
      </c>
      <c r="C50" s="99" t="n">
        <v>3</v>
      </c>
      <c r="D50" s="7" t="n">
        <v>4</v>
      </c>
      <c r="E50" s="100"/>
      <c r="F50" s="99" t="n">
        <v>5</v>
      </c>
      <c r="G50" s="7" t="n">
        <v>6</v>
      </c>
      <c r="H50" s="107"/>
    </row>
    <row r="51" customFormat="false" ht="15" hidden="false" customHeight="false" outlineLevel="0" collapsed="false">
      <c r="A51" s="33" t="s">
        <v>74</v>
      </c>
      <c r="B51" s="111" t="s">
        <v>39</v>
      </c>
      <c r="C51" s="109" t="n">
        <f aca="false">C52+C53</f>
        <v>156.719</v>
      </c>
      <c r="D51" s="27" t="n">
        <f aca="false">C51/C97*1000</f>
        <v>14.0115333035315</v>
      </c>
      <c r="E51" s="128"/>
      <c r="F51" s="109" t="n">
        <f aca="false">F52+F53</f>
        <v>22.741</v>
      </c>
      <c r="G51" s="27" t="n">
        <f aca="false">F51/F97*1000</f>
        <v>14.0117067159581</v>
      </c>
      <c r="H51" s="107"/>
    </row>
    <row r="52" customFormat="false" ht="25.35" hidden="false" customHeight="false" outlineLevel="0" collapsed="false">
      <c r="A52" s="24" t="s">
        <v>75</v>
      </c>
      <c r="B52" s="113" t="s">
        <v>35</v>
      </c>
      <c r="C52" s="109" t="n">
        <v>116.259</v>
      </c>
      <c r="D52" s="27" t="n">
        <f aca="false">C52/C97*1000</f>
        <v>10.3941886455074</v>
      </c>
      <c r="E52" s="128"/>
      <c r="F52" s="109" t="n">
        <v>16.87</v>
      </c>
      <c r="G52" s="27" t="n">
        <f aca="false">F52/F97*1000</f>
        <v>10.3943314849045</v>
      </c>
      <c r="H52" s="107"/>
    </row>
    <row r="53" customFormat="false" ht="15" hidden="false" customHeight="false" outlineLevel="0" collapsed="false">
      <c r="A53" s="24" t="s">
        <v>76</v>
      </c>
      <c r="B53" s="112" t="s">
        <v>37</v>
      </c>
      <c r="C53" s="109" t="n">
        <v>40.46</v>
      </c>
      <c r="D53" s="27" t="n">
        <f aca="false">C53/C97*1000</f>
        <v>3.61734465802414</v>
      </c>
      <c r="E53" s="128"/>
      <c r="F53" s="109" t="n">
        <v>5.871</v>
      </c>
      <c r="G53" s="27" t="n">
        <f aca="false">F53/F97*1000</f>
        <v>3.6173752310536</v>
      </c>
      <c r="H53" s="107"/>
    </row>
    <row r="54" customFormat="false" ht="15" hidden="false" customHeight="false" outlineLevel="0" collapsed="false">
      <c r="A54" s="35" t="s">
        <v>77</v>
      </c>
      <c r="B54" s="117" t="s">
        <v>78</v>
      </c>
      <c r="C54" s="129" t="n">
        <f aca="false">C34+C51</f>
        <v>12248.415</v>
      </c>
      <c r="D54" s="27" t="n">
        <f aca="false">C54/C97*1000</f>
        <v>1095.07510058114</v>
      </c>
      <c r="E54" s="128"/>
      <c r="F54" s="129" t="n">
        <f aca="false">F34+F51</f>
        <v>1777.307</v>
      </c>
      <c r="G54" s="27" t="n">
        <f aca="false">F54/F97*1000</f>
        <v>1095.07516943931</v>
      </c>
      <c r="H54" s="107"/>
    </row>
    <row r="55" customFormat="false" ht="15" hidden="false" customHeight="false" outlineLevel="0" collapsed="false">
      <c r="A55" s="33" t="s">
        <v>79</v>
      </c>
      <c r="B55" s="111" t="s">
        <v>45</v>
      </c>
      <c r="C55" s="109" t="n">
        <v>0</v>
      </c>
      <c r="D55" s="27" t="n">
        <f aca="false">C55/C97*1000</f>
        <v>0</v>
      </c>
      <c r="E55" s="128"/>
      <c r="F55" s="109" t="n">
        <v>0</v>
      </c>
      <c r="G55" s="27" t="n">
        <f aca="false">F55/F97*1000</f>
        <v>0</v>
      </c>
      <c r="H55" s="107"/>
    </row>
    <row r="56" customFormat="false" ht="15" hidden="false" customHeight="false" outlineLevel="0" collapsed="false">
      <c r="A56" s="33" t="s">
        <v>80</v>
      </c>
      <c r="B56" s="111" t="s">
        <v>47</v>
      </c>
      <c r="C56" s="109" t="n">
        <f aca="false">C57+C59</f>
        <v>184.95</v>
      </c>
      <c r="D56" s="27" t="n">
        <f aca="false">C56/C97*1000-0.003</f>
        <v>16.5325386678587</v>
      </c>
      <c r="E56" s="128"/>
      <c r="F56" s="109" t="n">
        <f aca="false">F57+F59</f>
        <v>26.836</v>
      </c>
      <c r="G56" s="27" t="n">
        <f aca="false">F56/F97*1000</f>
        <v>16.5348120764017</v>
      </c>
      <c r="H56" s="107"/>
    </row>
    <row r="57" customFormat="false" ht="15" hidden="false" customHeight="false" outlineLevel="0" collapsed="false">
      <c r="A57" s="24" t="s">
        <v>81</v>
      </c>
      <c r="B57" s="112" t="s">
        <v>49</v>
      </c>
      <c r="C57" s="109" t="n">
        <v>33.291</v>
      </c>
      <c r="D57" s="27" t="n">
        <f aca="false">C57/C97*1000-0.003</f>
        <v>2.97339696021457</v>
      </c>
      <c r="E57" s="128"/>
      <c r="F57" s="109" t="n">
        <v>4.83</v>
      </c>
      <c r="G57" s="27" t="n">
        <f aca="false">F57/F97*1000-0.003</f>
        <v>2.97297042513863</v>
      </c>
      <c r="H57" s="107"/>
    </row>
    <row r="58" customFormat="false" ht="15" hidden="false" customHeight="true" outlineLevel="0" collapsed="false">
      <c r="A58" s="24" t="s">
        <v>82</v>
      </c>
      <c r="B58" s="113" t="s">
        <v>51</v>
      </c>
      <c r="C58" s="109" t="n">
        <v>0</v>
      </c>
      <c r="D58" s="27" t="n">
        <f aca="false">C58/C97*1000</f>
        <v>0</v>
      </c>
      <c r="E58" s="128"/>
      <c r="F58" s="109" t="n">
        <v>0</v>
      </c>
      <c r="G58" s="27" t="n">
        <f aca="false">F58/F97*1000</f>
        <v>0</v>
      </c>
      <c r="H58" s="107"/>
    </row>
    <row r="59" customFormat="false" ht="15" hidden="false" customHeight="false" outlineLevel="0" collapsed="false">
      <c r="A59" s="24" t="s">
        <v>83</v>
      </c>
      <c r="B59" s="114" t="s">
        <v>53</v>
      </c>
      <c r="C59" s="109" t="n">
        <v>151.659</v>
      </c>
      <c r="D59" s="27" t="n">
        <f aca="false">C59/C97*1000</f>
        <v>13.5591417076442</v>
      </c>
      <c r="E59" s="128"/>
      <c r="F59" s="109" t="n">
        <v>22.006</v>
      </c>
      <c r="G59" s="27" t="n">
        <f aca="false">F59/F97*1000</f>
        <v>13.5588416512631</v>
      </c>
      <c r="H59" s="107"/>
    </row>
    <row r="60" customFormat="false" ht="23.85" hidden="false" customHeight="false" outlineLevel="0" collapsed="false">
      <c r="A60" s="38" t="s">
        <v>84</v>
      </c>
      <c r="B60" s="117" t="s">
        <v>85</v>
      </c>
      <c r="C60" s="129" t="n">
        <f aca="false">C54+C56</f>
        <v>12433.365</v>
      </c>
      <c r="D60" s="27" t="n">
        <f aca="false">C60/C97*1000</f>
        <v>1111.61063924899</v>
      </c>
      <c r="E60" s="128"/>
      <c r="F60" s="129" t="n">
        <f aca="false">F54+F56</f>
        <v>1804.143</v>
      </c>
      <c r="G60" s="27" t="n">
        <f aca="false">F60/F97*1000</f>
        <v>1111.60998151571</v>
      </c>
      <c r="H60" s="107"/>
    </row>
    <row r="61" customFormat="false" ht="15" hidden="false" customHeight="false" outlineLevel="0" collapsed="false">
      <c r="A61" s="38" t="s">
        <v>86</v>
      </c>
      <c r="B61" s="117" t="s">
        <v>87</v>
      </c>
      <c r="C61" s="109"/>
      <c r="D61" s="40" t="n">
        <f aca="false">D60</f>
        <v>1111.61063924899</v>
      </c>
      <c r="E61" s="128"/>
      <c r="F61" s="109"/>
      <c r="G61" s="40" t="n">
        <f aca="false">G60</f>
        <v>1111.60998151571</v>
      </c>
      <c r="H61" s="107"/>
    </row>
    <row r="62" customFormat="false" ht="15" hidden="false" customHeight="false" outlineLevel="0" collapsed="false">
      <c r="A62" s="38"/>
      <c r="B62" s="117" t="s">
        <v>88</v>
      </c>
      <c r="C62" s="109"/>
      <c r="D62" s="27"/>
      <c r="E62" s="128"/>
      <c r="F62" s="109"/>
      <c r="G62" s="27"/>
      <c r="H62" s="107"/>
    </row>
    <row r="63" customFormat="false" ht="15" hidden="false" customHeight="false" outlineLevel="0" collapsed="false">
      <c r="A63" s="18" t="s">
        <v>89</v>
      </c>
      <c r="B63" s="108" t="s">
        <v>11</v>
      </c>
      <c r="C63" s="109" t="n">
        <f aca="false">C64+C65+C66+C69</f>
        <v>1012.548</v>
      </c>
      <c r="D63" s="27" t="n">
        <f aca="false">C63/C95*1000+0.004</f>
        <v>79.195928671985</v>
      </c>
      <c r="E63" s="128"/>
      <c r="F63" s="109" t="n">
        <f aca="false">F64+F65+F66+F69</f>
        <v>140.487</v>
      </c>
      <c r="G63" s="27" t="n">
        <f aca="false">F63/F95*1000+0.004</f>
        <v>79.1962209695603</v>
      </c>
      <c r="H63" s="107"/>
    </row>
    <row r="64" customFormat="false" ht="15" hidden="false" customHeight="false" outlineLevel="0" collapsed="false">
      <c r="A64" s="24" t="s">
        <v>90</v>
      </c>
      <c r="B64" s="111" t="s">
        <v>91</v>
      </c>
      <c r="C64" s="109" t="n">
        <v>143.957</v>
      </c>
      <c r="D64" s="27" t="n">
        <f aca="false">C64/C95*1000</f>
        <v>11.2589551071484</v>
      </c>
      <c r="E64" s="128"/>
      <c r="F64" s="109" t="n">
        <v>19.973</v>
      </c>
      <c r="G64" s="27" t="n">
        <f aca="false">F64/F95*1000</f>
        <v>11.2587373167982</v>
      </c>
      <c r="H64" s="107"/>
    </row>
    <row r="65" customFormat="false" ht="23.85" hidden="false" customHeight="false" outlineLevel="0" collapsed="false">
      <c r="A65" s="24" t="s">
        <v>92</v>
      </c>
      <c r="B65" s="114" t="s">
        <v>25</v>
      </c>
      <c r="C65" s="109" t="n">
        <v>762.626</v>
      </c>
      <c r="D65" s="27" t="n">
        <f aca="false">C65/C95*1000</f>
        <v>59.6453933990302</v>
      </c>
      <c r="E65" s="128"/>
      <c r="F65" s="109" t="n">
        <v>105.811</v>
      </c>
      <c r="G65" s="27" t="n">
        <f aca="false">F65/F95*1000</f>
        <v>59.6454340473506</v>
      </c>
      <c r="H65" s="107"/>
    </row>
    <row r="66" customFormat="false" ht="15" hidden="false" customHeight="false" outlineLevel="0" collapsed="false">
      <c r="A66" s="24" t="s">
        <v>93</v>
      </c>
      <c r="B66" s="111" t="s">
        <v>27</v>
      </c>
      <c r="C66" s="109" t="n">
        <f aca="false">C67+C68</f>
        <v>14.154</v>
      </c>
      <c r="D66" s="27" t="n">
        <f aca="false">C66/C95*1000</f>
        <v>1.10699202252464</v>
      </c>
      <c r="E66" s="128"/>
      <c r="F66" s="109" t="n">
        <f aca="false">F67+F68</f>
        <v>1.964</v>
      </c>
      <c r="G66" s="27" t="n">
        <f aca="false">F66/F95*1000</f>
        <v>1.10710259301015</v>
      </c>
      <c r="H66" s="107"/>
    </row>
    <row r="67" customFormat="false" ht="15" hidden="false" customHeight="false" outlineLevel="0" collapsed="false">
      <c r="A67" s="29" t="s">
        <v>94</v>
      </c>
      <c r="B67" s="112" t="s">
        <v>29</v>
      </c>
      <c r="C67" s="109" t="n">
        <v>0</v>
      </c>
      <c r="D67" s="27" t="n">
        <f aca="false">C67/C95*1000</f>
        <v>0</v>
      </c>
      <c r="E67" s="128"/>
      <c r="F67" s="109" t="n">
        <v>0</v>
      </c>
      <c r="G67" s="27" t="n">
        <f aca="false">F67/F95*1000</f>
        <v>0</v>
      </c>
      <c r="H67" s="107"/>
    </row>
    <row r="68" customFormat="false" ht="15" hidden="false" customHeight="false" outlineLevel="0" collapsed="false">
      <c r="A68" s="29" t="s">
        <v>95</v>
      </c>
      <c r="B68" s="112" t="s">
        <v>31</v>
      </c>
      <c r="C68" s="109" t="n">
        <v>14.154</v>
      </c>
      <c r="D68" s="27" t="n">
        <f aca="false">C68/C95*1000</f>
        <v>1.10699202252464</v>
      </c>
      <c r="E68" s="128"/>
      <c r="F68" s="109" t="n">
        <v>1.964</v>
      </c>
      <c r="G68" s="27" t="n">
        <f aca="false">F68/F95*1000</f>
        <v>1.10710259301015</v>
      </c>
      <c r="H68" s="107"/>
    </row>
    <row r="69" customFormat="false" ht="15" hidden="false" customHeight="false" outlineLevel="0" collapsed="false">
      <c r="A69" s="38" t="s">
        <v>96</v>
      </c>
      <c r="B69" s="111" t="s">
        <v>33</v>
      </c>
      <c r="C69" s="109" t="n">
        <f aca="false">C70+C71</f>
        <v>91.811</v>
      </c>
      <c r="D69" s="115" t="n">
        <f aca="false">C69/C95*1000</f>
        <v>7.18058814328172</v>
      </c>
      <c r="E69" s="130"/>
      <c r="F69" s="131" t="n">
        <f aca="false">F70+F71</f>
        <v>12.739</v>
      </c>
      <c r="G69" s="115" t="n">
        <f aca="false">F69/F95*1000</f>
        <v>7.18094701240135</v>
      </c>
      <c r="H69" s="107"/>
    </row>
    <row r="70" customFormat="false" ht="25.35" hidden="false" customHeight="false" outlineLevel="0" collapsed="false">
      <c r="A70" s="24" t="s">
        <v>97</v>
      </c>
      <c r="B70" s="113" t="s">
        <v>35</v>
      </c>
      <c r="C70" s="109" t="n">
        <v>70.485</v>
      </c>
      <c r="D70" s="27" t="n">
        <f aca="false">C70/C95*1000</f>
        <v>5.51267010793055</v>
      </c>
      <c r="E70" s="128"/>
      <c r="F70" s="109" t="n">
        <v>9.78</v>
      </c>
      <c r="G70" s="27" t="n">
        <f aca="false">F70/F95*1000</f>
        <v>5.51296505073281</v>
      </c>
      <c r="H70" s="107"/>
    </row>
    <row r="71" customFormat="false" ht="15" hidden="false" customHeight="false" outlineLevel="0" collapsed="false">
      <c r="A71" s="24" t="s">
        <v>98</v>
      </c>
      <c r="B71" s="112" t="s">
        <v>37</v>
      </c>
      <c r="C71" s="109" t="n">
        <v>21.326</v>
      </c>
      <c r="D71" s="27" t="n">
        <f aca="false">C71/C95*1000</f>
        <v>1.66791803535117</v>
      </c>
      <c r="E71" s="128"/>
      <c r="F71" s="109" t="n">
        <v>2.959</v>
      </c>
      <c r="G71" s="27" t="n">
        <f aca="false">F71/F95*1000</f>
        <v>1.66798196166855</v>
      </c>
      <c r="H71" s="107"/>
    </row>
    <row r="72" customFormat="false" ht="15" hidden="false" customHeight="false" outlineLevel="0" collapsed="false">
      <c r="A72" s="33" t="s">
        <v>99</v>
      </c>
      <c r="B72" s="111" t="s">
        <v>39</v>
      </c>
      <c r="C72" s="109" t="n">
        <f aca="false">C73+C74</f>
        <v>44.532</v>
      </c>
      <c r="D72" s="27" t="n">
        <f aca="false">C72/C95*1000</f>
        <v>3.48287189113092</v>
      </c>
      <c r="E72" s="128"/>
      <c r="F72" s="109" t="n">
        <f aca="false">F73+F74</f>
        <v>6.178</v>
      </c>
      <c r="G72" s="27" t="n">
        <f aca="false">F72/F95*1000</f>
        <v>3.48252536640361</v>
      </c>
      <c r="H72" s="107"/>
    </row>
    <row r="73" customFormat="false" ht="25.35" hidden="false" customHeight="false" outlineLevel="0" collapsed="false">
      <c r="A73" s="24" t="s">
        <v>100</v>
      </c>
      <c r="B73" s="113" t="s">
        <v>35</v>
      </c>
      <c r="C73" s="132" t="n">
        <v>33.035</v>
      </c>
      <c r="D73" s="42" t="n">
        <f aca="false">C73/C95*1000</f>
        <v>2.58368528077585</v>
      </c>
      <c r="E73" s="133"/>
      <c r="F73" s="132" t="n">
        <v>4.583</v>
      </c>
      <c r="G73" s="42" t="n">
        <f aca="false">F73/F95*1000</f>
        <v>2.58342728297633</v>
      </c>
      <c r="H73" s="134"/>
    </row>
    <row r="74" customFormat="false" ht="15" hidden="false" customHeight="false" outlineLevel="0" collapsed="false">
      <c r="A74" s="24" t="s">
        <v>101</v>
      </c>
      <c r="B74" s="112" t="s">
        <v>37</v>
      </c>
      <c r="C74" s="135" t="n">
        <v>11.497</v>
      </c>
      <c r="D74" s="42" t="n">
        <f aca="false">C74/C95*1000</f>
        <v>0.899186610355076</v>
      </c>
      <c r="E74" s="133"/>
      <c r="F74" s="132" t="n">
        <v>1.595</v>
      </c>
      <c r="G74" s="42" t="n">
        <f aca="false">F74/F95*1000</f>
        <v>0.899098083427283</v>
      </c>
      <c r="H74" s="134"/>
    </row>
    <row r="75" customFormat="false" ht="15" hidden="false" customHeight="false" outlineLevel="0" collapsed="false">
      <c r="A75" s="35" t="s">
        <v>102</v>
      </c>
      <c r="B75" s="117" t="s">
        <v>105</v>
      </c>
      <c r="C75" s="136" t="n">
        <f aca="false">C63+C72</f>
        <v>1057.08</v>
      </c>
      <c r="D75" s="54" t="n">
        <f aca="false">C75/C95*1000+0.003</f>
        <v>82.6778005631159</v>
      </c>
      <c r="E75" s="133"/>
      <c r="F75" s="136" t="n">
        <f aca="false">F63+F72</f>
        <v>146.665</v>
      </c>
      <c r="G75" s="54" t="n">
        <f aca="false">F75/F95*1000+0.003</f>
        <v>82.6777463359639</v>
      </c>
      <c r="H75" s="134"/>
    </row>
    <row r="76" customFormat="false" ht="15" hidden="false" customHeight="false" outlineLevel="0" collapsed="false">
      <c r="A76" s="35" t="s">
        <v>104</v>
      </c>
      <c r="B76" s="111" t="s">
        <v>45</v>
      </c>
      <c r="C76" s="137" t="n">
        <v>0</v>
      </c>
      <c r="D76" s="42" t="n">
        <v>0</v>
      </c>
      <c r="E76" s="138"/>
      <c r="F76" s="137" t="n">
        <v>0</v>
      </c>
      <c r="G76" s="42" t="n">
        <v>0</v>
      </c>
      <c r="H76" s="134"/>
    </row>
    <row r="77" customFormat="false" ht="15" hidden="false" customHeight="false" outlineLevel="0" collapsed="false">
      <c r="A77" s="33" t="s">
        <v>106</v>
      </c>
      <c r="B77" s="111" t="s">
        <v>47</v>
      </c>
      <c r="C77" s="109" t="n">
        <f aca="false">C78+C80</f>
        <v>53.854</v>
      </c>
      <c r="D77" s="139" t="n">
        <f aca="false">C77/C95*1000</f>
        <v>4.21195057093696</v>
      </c>
      <c r="E77" s="140"/>
      <c r="F77" s="109" t="n">
        <f aca="false">F78+F80</f>
        <v>7.472</v>
      </c>
      <c r="G77" s="139" t="n">
        <f aca="false">F77/F95*1000+0.003</f>
        <v>4.2149503945885</v>
      </c>
      <c r="H77" s="101"/>
    </row>
    <row r="78" customFormat="false" ht="15" hidden="false" customHeight="false" outlineLevel="0" collapsed="false">
      <c r="A78" s="24" t="s">
        <v>155</v>
      </c>
      <c r="B78" s="112" t="s">
        <v>49</v>
      </c>
      <c r="C78" s="141" t="n">
        <v>9.694</v>
      </c>
      <c r="D78" s="142" t="n">
        <f aca="false">C78/C95*1000+0.003</f>
        <v>0.761173001720632</v>
      </c>
      <c r="E78" s="143"/>
      <c r="F78" s="141" t="n">
        <v>1.345</v>
      </c>
      <c r="G78" s="142" t="n">
        <f aca="false">F78/F95*1000+0.003</f>
        <v>0.761173618940248</v>
      </c>
      <c r="H78" s="66"/>
    </row>
    <row r="79" customFormat="false" ht="15" hidden="false" customHeight="true" outlineLevel="0" collapsed="false">
      <c r="A79" s="24" t="s">
        <v>156</v>
      </c>
      <c r="B79" s="113" t="s">
        <v>51</v>
      </c>
      <c r="C79" s="109" t="n">
        <v>0</v>
      </c>
      <c r="D79" s="27" t="n">
        <v>0</v>
      </c>
      <c r="E79" s="145"/>
      <c r="F79" s="109" t="n">
        <v>0</v>
      </c>
      <c r="G79" s="27" t="n">
        <v>0</v>
      </c>
      <c r="H79" s="66"/>
    </row>
    <row r="80" customFormat="false" ht="15" hidden="false" customHeight="false" outlineLevel="0" collapsed="false">
      <c r="A80" s="24" t="s">
        <v>157</v>
      </c>
      <c r="B80" s="114" t="s">
        <v>53</v>
      </c>
      <c r="C80" s="109" t="n">
        <v>44.16</v>
      </c>
      <c r="D80" s="27" t="n">
        <f aca="false">C80/C95*1000</f>
        <v>3.45377756921633</v>
      </c>
      <c r="E80" s="145"/>
      <c r="F80" s="144" t="n">
        <v>6.127</v>
      </c>
      <c r="G80" s="27" t="n">
        <f aca="false">F80/F95*1000</f>
        <v>3.45377677564825</v>
      </c>
      <c r="H80" s="66"/>
    </row>
    <row r="81" customFormat="false" ht="23.85" hidden="false" customHeight="false" outlineLevel="0" collapsed="false">
      <c r="A81" s="38" t="s">
        <v>107</v>
      </c>
      <c r="B81" s="117" t="s">
        <v>112</v>
      </c>
      <c r="C81" s="109" t="n">
        <f aca="false">C75+C77</f>
        <v>1110.934</v>
      </c>
      <c r="D81" s="27" t="n">
        <f aca="false">C81/C95*1000</f>
        <v>86.8867511340529</v>
      </c>
      <c r="E81" s="145"/>
      <c r="F81" s="109" t="n">
        <f aca="false">F75+F77</f>
        <v>154.137</v>
      </c>
      <c r="G81" s="27" t="n">
        <f aca="false">F81/F95*1000</f>
        <v>86.8866967305524</v>
      </c>
      <c r="H81" s="66"/>
    </row>
    <row r="82" customFormat="false" ht="15" hidden="false" customHeight="false" outlineLevel="0" collapsed="false">
      <c r="A82" s="38" t="s">
        <v>111</v>
      </c>
      <c r="B82" s="117" t="s">
        <v>114</v>
      </c>
      <c r="C82" s="144"/>
      <c r="D82" s="40" t="n">
        <f aca="false">D81</f>
        <v>86.8867511340529</v>
      </c>
      <c r="E82" s="145"/>
      <c r="F82" s="144"/>
      <c r="G82" s="40" t="n">
        <f aca="false">G81</f>
        <v>86.8866967305524</v>
      </c>
      <c r="H82" s="66"/>
    </row>
    <row r="83" customFormat="false" ht="15" hidden="false" customHeight="false" outlineLevel="0" collapsed="false">
      <c r="A83" s="38" t="s">
        <v>113</v>
      </c>
      <c r="B83" s="117" t="s">
        <v>116</v>
      </c>
      <c r="C83" s="129" t="n">
        <f aca="false">C25+C54+C75</f>
        <v>66082.655</v>
      </c>
      <c r="D83" s="27" t="n">
        <f aca="false">D25+D54+D75+0.003</f>
        <v>4603.77592777128</v>
      </c>
      <c r="E83" s="145"/>
      <c r="F83" s="129" t="n">
        <f aca="false">F25+F54+F75</f>
        <v>9545.444</v>
      </c>
      <c r="G83" s="27" t="n">
        <f aca="false">G25+G54+G75+0.007</f>
        <v>4603.77851141474</v>
      </c>
      <c r="H83" s="66"/>
    </row>
    <row r="84" customFormat="false" ht="15" hidden="false" customHeight="false" outlineLevel="0" collapsed="false">
      <c r="A84" s="38" t="s">
        <v>115</v>
      </c>
      <c r="B84" s="147" t="s">
        <v>45</v>
      </c>
      <c r="C84" s="116" t="n">
        <v>120.22</v>
      </c>
      <c r="D84" s="27" t="n">
        <f aca="false">D26</f>
        <v>10.7483739467979</v>
      </c>
      <c r="E84" s="145"/>
      <c r="F84" s="116" t="n">
        <v>17.445</v>
      </c>
      <c r="G84" s="27" t="n">
        <f aca="false">G26</f>
        <v>10.7484828051247</v>
      </c>
      <c r="H84" s="66"/>
    </row>
    <row r="85" customFormat="false" ht="15" hidden="false" customHeight="false" outlineLevel="0" collapsed="false">
      <c r="A85" s="38" t="s">
        <v>117</v>
      </c>
      <c r="B85" s="117" t="s">
        <v>119</v>
      </c>
      <c r="C85" s="109" t="n">
        <f aca="false">C27+C56+C77</f>
        <v>2813.3</v>
      </c>
      <c r="D85" s="27" t="n">
        <f aca="false">D27+D56+D77</f>
        <v>187.860954893696</v>
      </c>
      <c r="E85" s="145"/>
      <c r="F85" s="109" t="n">
        <f aca="false">F27+F56+F77</f>
        <v>406.087</v>
      </c>
      <c r="G85" s="27" t="n">
        <f aca="false">G27+G56+G77-0.015</f>
        <v>187.859004997401</v>
      </c>
      <c r="H85" s="66"/>
    </row>
    <row r="86" customFormat="false" ht="15" hidden="false" customHeight="false" outlineLevel="0" collapsed="false">
      <c r="A86" s="24" t="s">
        <v>158</v>
      </c>
      <c r="B86" s="112" t="s">
        <v>49</v>
      </c>
      <c r="C86" s="109" t="n">
        <f aca="false">C28+C57+C78</f>
        <v>506.394</v>
      </c>
      <c r="D86" s="27" t="n">
        <f aca="false">D28+D57+D78-0.004</f>
        <v>33.8115156043723</v>
      </c>
      <c r="E86" s="145"/>
      <c r="F86" s="109" t="n">
        <f aca="false">F28+F57+F78</f>
        <v>73.095</v>
      </c>
      <c r="G86" s="27" t="n">
        <f aca="false">G28+G57+G78-0.006</f>
        <v>33.8113088002039</v>
      </c>
      <c r="H86" s="66"/>
    </row>
    <row r="87" customFormat="false" ht="15" hidden="false" customHeight="true" outlineLevel="0" collapsed="false">
      <c r="A87" s="24" t="s">
        <v>159</v>
      </c>
      <c r="B87" s="113" t="s">
        <v>51</v>
      </c>
      <c r="C87" s="109" t="n">
        <f aca="false">C29</f>
        <v>0</v>
      </c>
      <c r="D87" s="27" t="n">
        <f aca="false">D29+D58+D79</f>
        <v>0</v>
      </c>
      <c r="E87" s="145"/>
      <c r="F87" s="109" t="n">
        <f aca="false">F29</f>
        <v>0</v>
      </c>
      <c r="G87" s="27" t="n">
        <f aca="false">G29</f>
        <v>0</v>
      </c>
      <c r="H87" s="66"/>
    </row>
    <row r="88" customFormat="false" ht="15" hidden="false" customHeight="false" outlineLevel="0" collapsed="false">
      <c r="A88" s="24" t="s">
        <v>160</v>
      </c>
      <c r="B88" s="114" t="s">
        <v>53</v>
      </c>
      <c r="C88" s="109" t="n">
        <f aca="false">C30+C59+C80</f>
        <v>2306.906</v>
      </c>
      <c r="D88" s="27" t="n">
        <f aca="false">D30+D59+D80</f>
        <v>154.048439289324</v>
      </c>
      <c r="E88" s="145"/>
      <c r="F88" s="109" t="n">
        <f aca="false">F30+F59+F80</f>
        <v>332.992</v>
      </c>
      <c r="G88" s="27" t="n">
        <f aca="false">G30+G59+G80-0.003</f>
        <v>154.052696197197</v>
      </c>
      <c r="H88" s="66"/>
    </row>
    <row r="89" customFormat="false" ht="15" hidden="false" customHeight="false" outlineLevel="0" collapsed="false">
      <c r="A89" s="24" t="s">
        <v>118</v>
      </c>
      <c r="B89" s="117" t="s">
        <v>124</v>
      </c>
      <c r="C89" s="109" t="n">
        <f aca="false">C83+C84+C85</f>
        <v>69016.175</v>
      </c>
      <c r="D89" s="40" t="n">
        <f aca="false">D83+D84+D85</f>
        <v>4802.38525661177</v>
      </c>
      <c r="E89" s="145"/>
      <c r="F89" s="109" t="n">
        <f aca="false">F83+F84+F85</f>
        <v>9968.976</v>
      </c>
      <c r="G89" s="40" t="n">
        <f aca="false">G83+G84+G85</f>
        <v>4802.38599921727</v>
      </c>
      <c r="H89" s="66"/>
    </row>
    <row r="90" customFormat="false" ht="15" hidden="false" customHeight="false" outlineLevel="0" collapsed="false">
      <c r="A90" s="24" t="s">
        <v>123</v>
      </c>
      <c r="B90" s="117" t="s">
        <v>126</v>
      </c>
      <c r="C90" s="109"/>
      <c r="D90" s="40" t="n">
        <f aca="false">D89</f>
        <v>4802.38525661177</v>
      </c>
      <c r="E90" s="145"/>
      <c r="F90" s="109"/>
      <c r="G90" s="40" t="n">
        <f aca="false">G89</f>
        <v>4802.38599921727</v>
      </c>
      <c r="H90" s="66"/>
    </row>
    <row r="91" customFormat="false" ht="15" hidden="false" customHeight="false" outlineLevel="0" collapsed="false">
      <c r="A91" s="24" t="s">
        <v>125</v>
      </c>
      <c r="B91" s="117" t="s">
        <v>128</v>
      </c>
      <c r="C91" s="144"/>
      <c r="D91" s="27" t="n">
        <f aca="false">D90*0.2</f>
        <v>960.477051322354</v>
      </c>
      <c r="E91" s="145"/>
      <c r="F91" s="144"/>
      <c r="G91" s="27" t="n">
        <f aca="false">G90*0.2</f>
        <v>960.477199843454</v>
      </c>
      <c r="H91" s="66"/>
    </row>
    <row r="92" customFormat="false" ht="15" hidden="false" customHeight="false" outlineLevel="0" collapsed="false">
      <c r="A92" s="24" t="s">
        <v>127</v>
      </c>
      <c r="B92" s="117" t="s">
        <v>130</v>
      </c>
      <c r="C92" s="144"/>
      <c r="D92" s="40" t="n">
        <f aca="false">D90+D91+0.003</f>
        <v>5762.86530793413</v>
      </c>
      <c r="E92" s="145"/>
      <c r="F92" s="144"/>
      <c r="G92" s="40" t="n">
        <f aca="false">G90+G91+0.003</f>
        <v>5762.86619906072</v>
      </c>
      <c r="H92" s="66"/>
    </row>
    <row r="93" customFormat="false" ht="15" hidden="false" customHeight="false" outlineLevel="0" collapsed="false">
      <c r="A93" s="24" t="s">
        <v>129</v>
      </c>
      <c r="B93" s="117" t="s">
        <v>132</v>
      </c>
      <c r="C93" s="144"/>
      <c r="D93" s="40" t="n">
        <f aca="false">D92</f>
        <v>5762.86530793413</v>
      </c>
      <c r="E93" s="145"/>
      <c r="F93" s="144"/>
      <c r="G93" s="40" t="n">
        <f aca="false">G92</f>
        <v>5762.86619906072</v>
      </c>
      <c r="H93" s="66"/>
    </row>
    <row r="94" customFormat="false" ht="15" hidden="false" customHeight="false" outlineLevel="0" collapsed="false">
      <c r="A94" s="24" t="s">
        <v>131</v>
      </c>
      <c r="B94" s="117" t="s">
        <v>134</v>
      </c>
      <c r="C94" s="144" t="n">
        <v>15405.4</v>
      </c>
      <c r="D94" s="146"/>
      <c r="E94" s="145"/>
      <c r="F94" s="144" t="n">
        <v>2224.5</v>
      </c>
      <c r="G94" s="146"/>
      <c r="H94" s="66"/>
    </row>
    <row r="95" customFormat="false" ht="23.85" hidden="false" customHeight="false" outlineLevel="0" collapsed="false">
      <c r="A95" s="38" t="s">
        <v>133</v>
      </c>
      <c r="B95" s="117" t="s">
        <v>136</v>
      </c>
      <c r="C95" s="144" t="n">
        <v>12786</v>
      </c>
      <c r="D95" s="146"/>
      <c r="E95" s="145"/>
      <c r="F95" s="144" t="n">
        <v>1774</v>
      </c>
      <c r="G95" s="146"/>
      <c r="H95" s="66"/>
    </row>
    <row r="96" customFormat="false" ht="15" hidden="false" customHeight="false" outlineLevel="0" collapsed="false">
      <c r="A96" s="92"/>
      <c r="B96" s="36" t="s">
        <v>147</v>
      </c>
      <c r="C96" s="149"/>
      <c r="D96" s="150"/>
      <c r="E96" s="143"/>
      <c r="F96" s="149"/>
      <c r="G96" s="150"/>
      <c r="H96" s="66"/>
    </row>
    <row r="97" customFormat="false" ht="23.85" hidden="false" customHeight="false" outlineLevel="0" collapsed="false">
      <c r="A97" s="38" t="s">
        <v>161</v>
      </c>
      <c r="B97" s="36" t="s">
        <v>149</v>
      </c>
      <c r="C97" s="149" t="n">
        <v>11185</v>
      </c>
      <c r="D97" s="150"/>
      <c r="E97" s="143"/>
      <c r="F97" s="149" t="n">
        <v>1623</v>
      </c>
      <c r="G97" s="150"/>
      <c r="H97" s="66"/>
    </row>
    <row r="98" customFormat="false" ht="23.85" hidden="false" customHeight="false" outlineLevel="0" collapsed="false">
      <c r="A98" s="159" t="s">
        <v>162</v>
      </c>
      <c r="B98" s="36" t="s">
        <v>151</v>
      </c>
      <c r="C98" s="149" t="n">
        <v>1601</v>
      </c>
      <c r="D98" s="150"/>
      <c r="E98" s="143"/>
      <c r="F98" s="149" t="n">
        <v>151</v>
      </c>
      <c r="G98" s="150"/>
      <c r="H98" s="66"/>
    </row>
    <row r="99" customFormat="false" ht="15" hidden="false" customHeight="false" outlineLevel="0" collapsed="false">
      <c r="A99" s="59" t="s">
        <v>135</v>
      </c>
      <c r="B99" s="151" t="s">
        <v>138</v>
      </c>
      <c r="C99" s="152"/>
      <c r="D99" s="62" t="n">
        <f aca="false">D85/D83*100</f>
        <v>4.08058423869992</v>
      </c>
      <c r="E99" s="153"/>
      <c r="F99" s="152"/>
      <c r="G99" s="62" t="n">
        <f aca="false">G85/G83*100</f>
        <v>4.08053959441397</v>
      </c>
      <c r="H99" s="66"/>
    </row>
    <row r="100" customFormat="false" ht="15" hidden="false" customHeight="false" outlineLevel="0" collapsed="false">
      <c r="A100" s="63"/>
      <c r="B100" s="50"/>
      <c r="C100" s="50"/>
      <c r="D100" s="50"/>
      <c r="E100" s="50"/>
      <c r="F100" s="50"/>
      <c r="G100" s="50"/>
      <c r="H100" s="66"/>
    </row>
    <row r="101" customFormat="false" ht="15" hidden="false" customHeight="false" outlineLevel="0" collapsed="false">
      <c r="A101" s="63"/>
      <c r="B101" s="64" t="s">
        <v>139</v>
      </c>
      <c r="C101" s="50"/>
      <c r="D101" s="64" t="s">
        <v>140</v>
      </c>
      <c r="E101" s="50"/>
      <c r="F101" s="50"/>
      <c r="G101" s="50"/>
      <c r="H101" s="168"/>
    </row>
    <row r="102" customFormat="false" ht="15" hidden="false" customHeight="false" outlineLevel="0" collapsed="false">
      <c r="A102" s="63"/>
      <c r="B102" s="50" t="s">
        <v>141</v>
      </c>
      <c r="C102" s="50"/>
      <c r="D102" s="50" t="s">
        <v>142</v>
      </c>
      <c r="E102" s="50"/>
      <c r="F102" s="50"/>
      <c r="G102" s="50"/>
      <c r="H102" s="168"/>
    </row>
    <row r="103" customFormat="false" ht="15" hidden="false" customHeight="false" outlineLevel="0" collapsed="false">
      <c r="A103" s="63"/>
      <c r="B103" s="50"/>
      <c r="C103" s="50"/>
      <c r="D103" s="50"/>
      <c r="E103" s="50"/>
      <c r="F103" s="50"/>
      <c r="G103" s="50"/>
      <c r="H103" s="168"/>
    </row>
    <row r="104" customFormat="false" ht="15" hidden="false" customHeight="false" outlineLevel="0" collapsed="false">
      <c r="A104" s="65"/>
      <c r="B104" s="66"/>
      <c r="C104" s="66"/>
      <c r="D104" s="66"/>
      <c r="E104" s="66"/>
      <c r="F104" s="66"/>
      <c r="G104" s="66"/>
      <c r="H104" s="66"/>
    </row>
    <row r="105" customFormat="false" ht="15" hidden="false" customHeight="false" outlineLevel="0" collapsed="false">
      <c r="A105" s="65"/>
      <c r="B105" s="66"/>
      <c r="C105" s="66"/>
      <c r="D105" s="66"/>
      <c r="E105" s="66"/>
      <c r="F105" s="66"/>
      <c r="G105" s="66"/>
      <c r="H105" s="66"/>
    </row>
    <row r="106" customFormat="false" ht="15" hidden="false" customHeight="false" outlineLevel="0" collapsed="false">
      <c r="A106" s="65"/>
      <c r="B106" s="66"/>
      <c r="C106" s="66"/>
      <c r="D106" s="66"/>
      <c r="E106" s="66"/>
      <c r="F106" s="66"/>
      <c r="G106" s="66"/>
      <c r="H106" s="66"/>
    </row>
    <row r="107" customFormat="false" ht="15" hidden="false" customHeight="false" outlineLevel="0" collapsed="false">
      <c r="A107" s="65"/>
      <c r="B107" s="66"/>
      <c r="C107" s="66"/>
      <c r="D107" s="66"/>
      <c r="E107" s="66"/>
      <c r="F107" s="66"/>
      <c r="G107" s="66"/>
      <c r="H107" s="66"/>
    </row>
    <row r="108" customFormat="false" ht="15" hidden="false" customHeight="false" outlineLevel="0" collapsed="false">
      <c r="A108" s="65"/>
      <c r="B108" s="66"/>
      <c r="C108" s="66"/>
      <c r="D108" s="66"/>
      <c r="E108" s="66"/>
      <c r="F108" s="66"/>
      <c r="G108" s="66"/>
      <c r="H108" s="66"/>
    </row>
    <row r="109" customFormat="false" ht="15" hidden="false" customHeight="false" outlineLevel="0" collapsed="false">
      <c r="A109" s="65"/>
      <c r="B109" s="66"/>
      <c r="C109" s="66"/>
      <c r="D109" s="66"/>
      <c r="E109" s="66"/>
      <c r="F109" s="66"/>
      <c r="G109" s="66"/>
      <c r="H109" s="66"/>
    </row>
    <row r="110" customFormat="false" ht="15" hidden="false" customHeight="false" outlineLevel="0" collapsed="false">
      <c r="A110" s="65"/>
      <c r="B110" s="66"/>
      <c r="C110" s="66"/>
      <c r="D110" s="66"/>
      <c r="E110" s="66"/>
      <c r="F110" s="66"/>
      <c r="G110" s="66"/>
      <c r="H110" s="66"/>
    </row>
    <row r="111" customFormat="false" ht="15" hidden="false" customHeight="false" outlineLevel="0" collapsed="false">
      <c r="A111" s="65"/>
      <c r="B111" s="66"/>
      <c r="C111" s="66"/>
      <c r="D111" s="66"/>
      <c r="E111" s="66"/>
      <c r="F111" s="66"/>
      <c r="G111" s="66"/>
      <c r="H111" s="66"/>
    </row>
    <row r="112" customFormat="false" ht="15" hidden="false" customHeight="false" outlineLevel="0" collapsed="false">
      <c r="A112" s="65"/>
      <c r="B112" s="66"/>
      <c r="C112" s="66"/>
      <c r="D112" s="66"/>
      <c r="E112" s="66"/>
      <c r="F112" s="66"/>
      <c r="G112" s="66"/>
      <c r="H112" s="66"/>
    </row>
    <row r="113" customFormat="false" ht="15" hidden="false" customHeight="false" outlineLevel="0" collapsed="false">
      <c r="A113" s="65"/>
      <c r="B113" s="66"/>
      <c r="C113" s="66"/>
      <c r="D113" s="66"/>
      <c r="E113" s="66"/>
      <c r="F113" s="66"/>
      <c r="G113" s="66"/>
      <c r="H113" s="66"/>
    </row>
    <row r="114" customFormat="false" ht="15" hidden="false" customHeight="false" outlineLevel="0" collapsed="false">
      <c r="A114" s="65"/>
      <c r="B114" s="66"/>
      <c r="C114" s="66"/>
      <c r="D114" s="66"/>
      <c r="E114" s="66"/>
      <c r="F114" s="66"/>
      <c r="G114" s="66"/>
      <c r="H114" s="66"/>
    </row>
    <row r="115" customFormat="false" ht="15" hidden="false" customHeight="false" outlineLevel="0" collapsed="false">
      <c r="A115" s="65"/>
      <c r="B115" s="66"/>
      <c r="C115" s="66"/>
      <c r="D115" s="66"/>
      <c r="E115" s="66"/>
      <c r="F115" s="66"/>
      <c r="G115" s="66"/>
      <c r="H115" s="66"/>
    </row>
    <row r="116" customFormat="false" ht="15" hidden="false" customHeight="false" outlineLevel="0" collapsed="false">
      <c r="A116" s="65"/>
      <c r="B116" s="66"/>
      <c r="C116" s="66"/>
      <c r="D116" s="66"/>
      <c r="E116" s="66"/>
      <c r="F116" s="66"/>
      <c r="G116" s="66"/>
      <c r="H116" s="66"/>
    </row>
    <row r="117" customFormat="false" ht="15" hidden="false" customHeight="false" outlineLevel="0" collapsed="false">
      <c r="A117" s="65"/>
      <c r="B117" s="66"/>
      <c r="C117" s="66"/>
      <c r="D117" s="66"/>
      <c r="E117" s="66"/>
      <c r="F117" s="66"/>
      <c r="G117" s="66"/>
      <c r="H117" s="66"/>
    </row>
    <row r="118" customFormat="false" ht="15" hidden="false" customHeight="false" outlineLevel="0" collapsed="false">
      <c r="A118" s="65"/>
      <c r="B118" s="66"/>
      <c r="C118" s="66"/>
      <c r="D118" s="66"/>
      <c r="E118" s="66"/>
      <c r="F118" s="66"/>
      <c r="G118" s="66"/>
      <c r="H118" s="66"/>
    </row>
    <row r="119" customFormat="false" ht="15" hidden="false" customHeight="false" outlineLevel="0" collapsed="false">
      <c r="A119" s="65"/>
      <c r="B119" s="66"/>
      <c r="C119" s="66"/>
      <c r="D119" s="66"/>
      <c r="E119" s="66"/>
      <c r="F119" s="66"/>
      <c r="G119" s="66"/>
      <c r="H119" s="66"/>
    </row>
    <row r="120" customFormat="false" ht="15" hidden="false" customHeight="false" outlineLevel="0" collapsed="false">
      <c r="A120" s="66"/>
      <c r="B120" s="66"/>
      <c r="C120" s="66"/>
      <c r="D120" s="66"/>
      <c r="E120" s="66"/>
      <c r="F120" s="66"/>
      <c r="G120" s="66"/>
      <c r="H120" s="66"/>
    </row>
    <row r="121" customFormat="false" ht="15" hidden="false" customHeight="false" outlineLevel="0" collapsed="false">
      <c r="A121" s="66"/>
      <c r="B121" s="66"/>
      <c r="C121" s="66"/>
      <c r="D121" s="66"/>
      <c r="E121" s="66"/>
      <c r="F121" s="66"/>
      <c r="G121" s="66"/>
      <c r="H121" s="66"/>
    </row>
    <row r="122" customFormat="false" ht="15" hidden="false" customHeight="false" outlineLevel="0" collapsed="false">
      <c r="A122" s="66"/>
      <c r="B122" s="66"/>
      <c r="C122" s="66"/>
      <c r="D122" s="66"/>
      <c r="E122" s="66"/>
      <c r="F122" s="66"/>
      <c r="G122" s="66"/>
      <c r="H122" s="66"/>
    </row>
    <row r="123" customFormat="false" ht="15" hidden="false" customHeight="false" outlineLevel="0" collapsed="false">
      <c r="A123" s="66"/>
      <c r="B123" s="66"/>
      <c r="C123" s="66"/>
      <c r="D123" s="66"/>
      <c r="E123" s="66"/>
      <c r="F123" s="66"/>
      <c r="G123" s="66"/>
      <c r="H123" s="66"/>
    </row>
    <row r="124" customFormat="false" ht="15" hidden="false" customHeight="false" outlineLevel="0" collapsed="false">
      <c r="A124" s="66"/>
      <c r="B124" s="66"/>
      <c r="C124" s="66"/>
      <c r="D124" s="66"/>
      <c r="E124" s="66"/>
      <c r="F124" s="66"/>
      <c r="G124" s="66"/>
      <c r="H124" s="66"/>
    </row>
    <row r="125" customFormat="false" ht="15" hidden="false" customHeight="false" outlineLevel="0" collapsed="false">
      <c r="A125" s="66"/>
      <c r="B125" s="66"/>
      <c r="C125" s="66"/>
      <c r="D125" s="66"/>
      <c r="E125" s="66"/>
      <c r="F125" s="66"/>
      <c r="G125" s="66"/>
      <c r="H125" s="66"/>
    </row>
    <row r="126" customFormat="false" ht="15" hidden="false" customHeight="false" outlineLevel="0" collapsed="false">
      <c r="A126" s="66"/>
      <c r="B126" s="66"/>
      <c r="C126" s="66"/>
      <c r="D126" s="66"/>
      <c r="E126" s="66"/>
      <c r="F126" s="66"/>
      <c r="G126" s="66"/>
      <c r="H126" s="66"/>
    </row>
    <row r="127" customFormat="false" ht="15" hidden="false" customHeight="false" outlineLevel="0" collapsed="false">
      <c r="A127" s="66"/>
      <c r="B127" s="66"/>
      <c r="C127" s="66"/>
      <c r="D127" s="66"/>
      <c r="E127" s="66"/>
      <c r="F127" s="66"/>
      <c r="G127" s="66"/>
      <c r="H127" s="66"/>
    </row>
    <row r="128" customFormat="false" ht="15" hidden="false" customHeight="false" outlineLevel="0" collapsed="false">
      <c r="A128" s="66"/>
      <c r="B128" s="66"/>
      <c r="C128" s="66"/>
      <c r="D128" s="66"/>
      <c r="E128" s="66"/>
      <c r="F128" s="66"/>
      <c r="G128" s="66"/>
      <c r="H128" s="66"/>
    </row>
    <row r="129" customFormat="false" ht="15" hidden="false" customHeight="false" outlineLevel="0" collapsed="false">
      <c r="A129" s="66"/>
      <c r="B129" s="66"/>
      <c r="C129" s="66"/>
      <c r="D129" s="66"/>
      <c r="E129" s="66"/>
      <c r="F129" s="66"/>
      <c r="G129" s="66"/>
      <c r="H129" s="66"/>
    </row>
    <row r="130" customFormat="false" ht="15" hidden="false" customHeight="false" outlineLevel="0" collapsed="false">
      <c r="A130" s="66"/>
      <c r="B130" s="66"/>
      <c r="C130" s="66"/>
      <c r="D130" s="66"/>
      <c r="E130" s="66"/>
      <c r="F130" s="66"/>
      <c r="G130" s="66"/>
      <c r="H130" s="66"/>
    </row>
    <row r="131" customFormat="false" ht="15" hidden="false" customHeight="false" outlineLevel="0" collapsed="false">
      <c r="A131" s="66"/>
      <c r="B131" s="66"/>
      <c r="C131" s="66"/>
      <c r="D131" s="66"/>
      <c r="E131" s="66"/>
      <c r="F131" s="66"/>
      <c r="G131" s="66"/>
      <c r="H131" s="66"/>
    </row>
    <row r="132" customFormat="false" ht="15" hidden="false" customHeight="false" outlineLevel="0" collapsed="false">
      <c r="A132" s="66"/>
      <c r="B132" s="66"/>
      <c r="C132" s="66"/>
      <c r="D132" s="66"/>
      <c r="E132" s="66"/>
      <c r="F132" s="66"/>
      <c r="G132" s="66"/>
      <c r="H132" s="66"/>
    </row>
    <row r="133" customFormat="false" ht="15" hidden="false" customHeight="false" outlineLevel="0" collapsed="false">
      <c r="A133" s="66"/>
      <c r="B133" s="66"/>
      <c r="C133" s="66"/>
      <c r="D133" s="66"/>
      <c r="E133" s="66"/>
      <c r="F133" s="66"/>
      <c r="G133" s="66"/>
      <c r="H133" s="66"/>
    </row>
  </sheetData>
  <mergeCells count="8">
    <mergeCell ref="A1:G1"/>
    <mergeCell ref="A2:G2"/>
    <mergeCell ref="A4:A5"/>
    <mergeCell ref="B4:B5"/>
    <mergeCell ref="C4:D4"/>
    <mergeCell ref="E4:E5"/>
    <mergeCell ref="F4:G4"/>
    <mergeCell ref="A48:G48"/>
  </mergeCells>
  <printOptions headings="false" gridLines="false" gridLinesSet="true" horizontalCentered="false" verticalCentered="false"/>
  <pageMargins left="1.18125" right="0.39375" top="0.7875" bottom="0.7875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uk-UA</dc:language>
  <cp:lastModifiedBy/>
  <dcterms:modified xsi:type="dcterms:W3CDTF">2026-09-02T17:17:55Z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