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НАКАЗИ 2025\Вересень 2025\"/>
    </mc:Choice>
  </mc:AlternateContent>
  <xr:revisionPtr revIDLastSave="0" documentId="8_{1189B19B-F54C-40B1-8EAD-45BBCFC376E7}" xr6:coauthVersionLast="47" xr6:coauthVersionMax="47" xr10:uidLastSave="{00000000-0000-0000-0000-000000000000}"/>
  <bookViews>
    <workbookView xWindow="768" yWindow="768" windowWidth="21360" windowHeight="8880" tabRatio="500" xr2:uid="{00000000-000D-0000-FFFF-FFFF00000000}"/>
  </bookViews>
  <sheets>
    <sheet name="Сосновий 1а" sheetId="1" r:id="rId1"/>
    <sheet name="Харківська 132" sheetId="2" r:id="rId2"/>
    <sheet name="тарифи з ЦТП населення" sheetId="3" r:id="rId3"/>
    <sheet name="тарифи з ЦТП бюджет_інші" sheetId="4" r:id="rId4"/>
    <sheet name="тарифи без ЦТП населення" sheetId="5" r:id="rId5"/>
    <sheet name="тарифи без ЦТП бюджет_інші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8" i="6" l="1"/>
  <c r="D88" i="6"/>
  <c r="C88" i="6"/>
  <c r="G87" i="6"/>
  <c r="F87" i="6"/>
  <c r="C87" i="6"/>
  <c r="F86" i="6"/>
  <c r="C86" i="6"/>
  <c r="F85" i="6"/>
  <c r="F84" i="6"/>
  <c r="C84" i="6"/>
  <c r="G80" i="6"/>
  <c r="D80" i="6"/>
  <c r="G78" i="6"/>
  <c r="D78" i="6"/>
  <c r="F77" i="6"/>
  <c r="G77" i="6" s="1"/>
  <c r="G85" i="6" s="1"/>
  <c r="C77" i="6"/>
  <c r="D77" i="6" s="1"/>
  <c r="G74" i="6"/>
  <c r="D74" i="6"/>
  <c r="G73" i="6"/>
  <c r="D73" i="6"/>
  <c r="G72" i="6"/>
  <c r="F72" i="6"/>
  <c r="D72" i="6"/>
  <c r="C72" i="6"/>
  <c r="G71" i="6"/>
  <c r="D71" i="6"/>
  <c r="G70" i="6"/>
  <c r="D70" i="6"/>
  <c r="G69" i="6"/>
  <c r="F69" i="6"/>
  <c r="D69" i="6"/>
  <c r="C69" i="6"/>
  <c r="G68" i="6"/>
  <c r="D68" i="6"/>
  <c r="G67" i="6"/>
  <c r="D67" i="6"/>
  <c r="G66" i="6"/>
  <c r="F66" i="6"/>
  <c r="D66" i="6"/>
  <c r="C66" i="6"/>
  <c r="G65" i="6"/>
  <c r="D65" i="6"/>
  <c r="G64" i="6"/>
  <c r="D64" i="6"/>
  <c r="G63" i="6"/>
  <c r="F63" i="6"/>
  <c r="F75" i="6" s="1"/>
  <c r="D63" i="6"/>
  <c r="C63" i="6"/>
  <c r="C75" i="6" s="1"/>
  <c r="D75" i="6" s="1"/>
  <c r="G59" i="6"/>
  <c r="D59" i="6"/>
  <c r="G58" i="6"/>
  <c r="D58" i="6"/>
  <c r="G57" i="6"/>
  <c r="D57" i="6"/>
  <c r="G56" i="6"/>
  <c r="F56" i="6"/>
  <c r="D56" i="6"/>
  <c r="C56" i="6"/>
  <c r="G55" i="6"/>
  <c r="D55" i="6"/>
  <c r="G53" i="6"/>
  <c r="D53" i="6"/>
  <c r="G52" i="6"/>
  <c r="D52" i="6"/>
  <c r="F51" i="6"/>
  <c r="G51" i="6" s="1"/>
  <c r="D51" i="6"/>
  <c r="C51" i="6"/>
  <c r="G46" i="6"/>
  <c r="D46" i="6"/>
  <c r="G45" i="6"/>
  <c r="D45" i="6"/>
  <c r="F44" i="6"/>
  <c r="G44" i="6" s="1"/>
  <c r="D44" i="6"/>
  <c r="C44" i="6"/>
  <c r="G43" i="6"/>
  <c r="D43" i="6"/>
  <c r="G42" i="6"/>
  <c r="D42" i="6"/>
  <c r="F41" i="6"/>
  <c r="G41" i="6" s="1"/>
  <c r="D41" i="6"/>
  <c r="C41" i="6"/>
  <c r="G40" i="6"/>
  <c r="D40" i="6"/>
  <c r="G39" i="6"/>
  <c r="D39" i="6"/>
  <c r="G38" i="6"/>
  <c r="D38" i="6"/>
  <c r="G37" i="6"/>
  <c r="D37" i="6"/>
  <c r="G36" i="6"/>
  <c r="D36" i="6"/>
  <c r="F35" i="6"/>
  <c r="G35" i="6" s="1"/>
  <c r="C35" i="6"/>
  <c r="C34" i="6" s="1"/>
  <c r="G30" i="6"/>
  <c r="G88" i="6" s="1"/>
  <c r="D30" i="6"/>
  <c r="G29" i="6"/>
  <c r="D29" i="6"/>
  <c r="D87" i="6" s="1"/>
  <c r="G28" i="6"/>
  <c r="D28" i="6"/>
  <c r="G27" i="6"/>
  <c r="F27" i="6"/>
  <c r="D27" i="6"/>
  <c r="C27" i="6"/>
  <c r="C85" i="6" s="1"/>
  <c r="G26" i="6"/>
  <c r="G84" i="6" s="1"/>
  <c r="D26" i="6"/>
  <c r="D84" i="6" s="1"/>
  <c r="G24" i="6"/>
  <c r="D24" i="6"/>
  <c r="G23" i="6"/>
  <c r="D23" i="6"/>
  <c r="F22" i="6"/>
  <c r="G22" i="6" s="1"/>
  <c r="D22" i="6"/>
  <c r="C22" i="6"/>
  <c r="G21" i="6"/>
  <c r="D21" i="6"/>
  <c r="G20" i="6"/>
  <c r="D20" i="6"/>
  <c r="F19" i="6"/>
  <c r="G19" i="6" s="1"/>
  <c r="D19" i="6"/>
  <c r="C19" i="6"/>
  <c r="G18" i="6"/>
  <c r="D18" i="6"/>
  <c r="G17" i="6"/>
  <c r="D17" i="6"/>
  <c r="F16" i="6"/>
  <c r="G16" i="6" s="1"/>
  <c r="D16" i="6"/>
  <c r="C16" i="6"/>
  <c r="G15" i="6"/>
  <c r="D15" i="6"/>
  <c r="G14" i="6"/>
  <c r="D14" i="6"/>
  <c r="G13" i="6"/>
  <c r="G9" i="6" s="1"/>
  <c r="D13" i="6"/>
  <c r="G11" i="6"/>
  <c r="D11" i="6"/>
  <c r="G10" i="6"/>
  <c r="D10" i="6"/>
  <c r="F9" i="6"/>
  <c r="F8" i="6" s="1"/>
  <c r="F25" i="6" s="1"/>
  <c r="D9" i="6"/>
  <c r="D8" i="6" s="1"/>
  <c r="D25" i="6" s="1"/>
  <c r="C9" i="6"/>
  <c r="C8" i="6" s="1"/>
  <c r="C25" i="6" s="1"/>
  <c r="C87" i="5"/>
  <c r="D86" i="5"/>
  <c r="C86" i="5"/>
  <c r="D85" i="5"/>
  <c r="C85" i="5"/>
  <c r="D79" i="5"/>
  <c r="D78" i="5"/>
  <c r="D77" i="5"/>
  <c r="C76" i="5"/>
  <c r="D76" i="5" s="1"/>
  <c r="D73" i="5"/>
  <c r="D72" i="5"/>
  <c r="D71" i="5"/>
  <c r="D70" i="5"/>
  <c r="C70" i="5"/>
  <c r="D69" i="5"/>
  <c r="D68" i="5"/>
  <c r="C67" i="5"/>
  <c r="D67" i="5" s="1"/>
  <c r="D66" i="5"/>
  <c r="D65" i="5"/>
  <c r="D64" i="5"/>
  <c r="C64" i="5"/>
  <c r="D63" i="5"/>
  <c r="D62" i="5"/>
  <c r="C61" i="5"/>
  <c r="C74" i="5" s="1"/>
  <c r="C80" i="5" s="1"/>
  <c r="D57" i="5"/>
  <c r="D87" i="5" s="1"/>
  <c r="D55" i="5"/>
  <c r="C54" i="5"/>
  <c r="D54" i="5" s="1"/>
  <c r="D51" i="5"/>
  <c r="D50" i="5"/>
  <c r="C49" i="5"/>
  <c r="D49" i="5" s="1"/>
  <c r="D46" i="5"/>
  <c r="D45" i="5"/>
  <c r="D44" i="5"/>
  <c r="C44" i="5"/>
  <c r="D43" i="5"/>
  <c r="D42" i="5"/>
  <c r="C41" i="5"/>
  <c r="D41" i="5" s="1"/>
  <c r="D40" i="5"/>
  <c r="D39" i="5"/>
  <c r="D38" i="5"/>
  <c r="D37" i="5"/>
  <c r="D36" i="5"/>
  <c r="D35" i="5"/>
  <c r="C35" i="5"/>
  <c r="C34" i="5"/>
  <c r="C52" i="5" s="1"/>
  <c r="C58" i="5" s="1"/>
  <c r="D30" i="5"/>
  <c r="D29" i="5"/>
  <c r="D28" i="5"/>
  <c r="C27" i="5"/>
  <c r="C84" i="5" s="1"/>
  <c r="C25" i="5"/>
  <c r="D25" i="5" s="1"/>
  <c r="D24" i="5"/>
  <c r="D23" i="5"/>
  <c r="D22" i="5"/>
  <c r="C22" i="5"/>
  <c r="D21" i="5"/>
  <c r="D20" i="5"/>
  <c r="C19" i="5"/>
  <c r="C8" i="5" s="1"/>
  <c r="D8" i="5" s="1"/>
  <c r="D18" i="5"/>
  <c r="D17" i="5"/>
  <c r="D16" i="5"/>
  <c r="C16" i="5"/>
  <c r="D15" i="5"/>
  <c r="D14" i="5"/>
  <c r="D13" i="5"/>
  <c r="D11" i="5"/>
  <c r="D10" i="5"/>
  <c r="C9" i="5"/>
  <c r="D9" i="5" s="1"/>
  <c r="F88" i="4"/>
  <c r="D88" i="4"/>
  <c r="C88" i="4"/>
  <c r="G87" i="4"/>
  <c r="F87" i="4"/>
  <c r="C87" i="4"/>
  <c r="F86" i="4"/>
  <c r="D86" i="4"/>
  <c r="C86" i="4"/>
  <c r="F84" i="4"/>
  <c r="C84" i="4"/>
  <c r="G80" i="4"/>
  <c r="D80" i="4"/>
  <c r="G78" i="4"/>
  <c r="D78" i="4"/>
  <c r="F77" i="4"/>
  <c r="G77" i="4" s="1"/>
  <c r="D77" i="4"/>
  <c r="C77" i="4"/>
  <c r="G74" i="4"/>
  <c r="D74" i="4"/>
  <c r="G73" i="4"/>
  <c r="D73" i="4"/>
  <c r="F72" i="4"/>
  <c r="G72" i="4" s="1"/>
  <c r="C72" i="4"/>
  <c r="D72" i="4" s="1"/>
  <c r="G71" i="4"/>
  <c r="D71" i="4"/>
  <c r="G70" i="4"/>
  <c r="D70" i="4"/>
  <c r="F69" i="4"/>
  <c r="G69" i="4" s="1"/>
  <c r="C69" i="4"/>
  <c r="D69" i="4" s="1"/>
  <c r="G68" i="4"/>
  <c r="D68" i="4"/>
  <c r="G67" i="4"/>
  <c r="D67" i="4"/>
  <c r="F66" i="4"/>
  <c r="G66" i="4" s="1"/>
  <c r="C66" i="4"/>
  <c r="D66" i="4" s="1"/>
  <c r="G65" i="4"/>
  <c r="D65" i="4"/>
  <c r="G64" i="4"/>
  <c r="D64" i="4"/>
  <c r="F63" i="4"/>
  <c r="F75" i="4" s="1"/>
  <c r="G75" i="4" s="1"/>
  <c r="C63" i="4"/>
  <c r="C75" i="4" s="1"/>
  <c r="G59" i="4"/>
  <c r="D59" i="4"/>
  <c r="G58" i="4"/>
  <c r="D58" i="4"/>
  <c r="G57" i="4"/>
  <c r="D57" i="4"/>
  <c r="F56" i="4"/>
  <c r="G56" i="4" s="1"/>
  <c r="C56" i="4"/>
  <c r="D56" i="4" s="1"/>
  <c r="G55" i="4"/>
  <c r="D55" i="4"/>
  <c r="G53" i="4"/>
  <c r="D53" i="4"/>
  <c r="G52" i="4"/>
  <c r="D52" i="4"/>
  <c r="G51" i="4"/>
  <c r="F51" i="4"/>
  <c r="C51" i="4"/>
  <c r="D51" i="4" s="1"/>
  <c r="G46" i="4"/>
  <c r="D46" i="4"/>
  <c r="G45" i="4"/>
  <c r="D45" i="4"/>
  <c r="G44" i="4"/>
  <c r="F44" i="4"/>
  <c r="C44" i="4"/>
  <c r="D44" i="4" s="1"/>
  <c r="G43" i="4"/>
  <c r="D43" i="4"/>
  <c r="G42" i="4"/>
  <c r="D42" i="4"/>
  <c r="G41" i="4"/>
  <c r="F41" i="4"/>
  <c r="C41" i="4"/>
  <c r="D41" i="4" s="1"/>
  <c r="G40" i="4"/>
  <c r="D40" i="4"/>
  <c r="G39" i="4"/>
  <c r="D39" i="4"/>
  <c r="G38" i="4"/>
  <c r="D38" i="4"/>
  <c r="G37" i="4"/>
  <c r="D37" i="4"/>
  <c r="G36" i="4"/>
  <c r="D36" i="4"/>
  <c r="F35" i="4"/>
  <c r="D35" i="4"/>
  <c r="C35" i="4"/>
  <c r="C34" i="4"/>
  <c r="C54" i="4" s="1"/>
  <c r="G30" i="4"/>
  <c r="G88" i="4" s="1"/>
  <c r="D30" i="4"/>
  <c r="G29" i="4"/>
  <c r="D29" i="4"/>
  <c r="D87" i="4" s="1"/>
  <c r="G28" i="4"/>
  <c r="G86" i="4" s="1"/>
  <c r="D28" i="4"/>
  <c r="F27" i="4"/>
  <c r="C27" i="4"/>
  <c r="C85" i="4" s="1"/>
  <c r="G26" i="4"/>
  <c r="G84" i="4" s="1"/>
  <c r="D26" i="4"/>
  <c r="D84" i="4" s="1"/>
  <c r="G25" i="4"/>
  <c r="G24" i="4"/>
  <c r="D24" i="4"/>
  <c r="G23" i="4"/>
  <c r="D23" i="4"/>
  <c r="G22" i="4"/>
  <c r="F22" i="4"/>
  <c r="C22" i="4"/>
  <c r="D22" i="4" s="1"/>
  <c r="G21" i="4"/>
  <c r="D21" i="4"/>
  <c r="G20" i="4"/>
  <c r="D20" i="4"/>
  <c r="G19" i="4"/>
  <c r="F19" i="4"/>
  <c r="C19" i="4"/>
  <c r="D19" i="4" s="1"/>
  <c r="G18" i="4"/>
  <c r="D18" i="4"/>
  <c r="G17" i="4"/>
  <c r="D17" i="4"/>
  <c r="G16" i="4"/>
  <c r="F16" i="4"/>
  <c r="C16" i="4"/>
  <c r="D16" i="4" s="1"/>
  <c r="G15" i="4"/>
  <c r="D15" i="4"/>
  <c r="G14" i="4"/>
  <c r="D14" i="4"/>
  <c r="G13" i="4"/>
  <c r="G9" i="4" s="1"/>
  <c r="G8" i="4" s="1"/>
  <c r="D13" i="4"/>
  <c r="G11" i="4"/>
  <c r="D11" i="4"/>
  <c r="G10" i="4"/>
  <c r="D10" i="4"/>
  <c r="F9" i="4"/>
  <c r="F8" i="4" s="1"/>
  <c r="F25" i="4" s="1"/>
  <c r="D9" i="4"/>
  <c r="D8" i="4" s="1"/>
  <c r="D25" i="4" s="1"/>
  <c r="C9" i="4"/>
  <c r="C8" i="4"/>
  <c r="C25" i="4" s="1"/>
  <c r="D88" i="3"/>
  <c r="C88" i="3"/>
  <c r="C87" i="3"/>
  <c r="D86" i="3"/>
  <c r="C86" i="3"/>
  <c r="D80" i="3"/>
  <c r="D79" i="3"/>
  <c r="D78" i="3"/>
  <c r="C77" i="3"/>
  <c r="D77" i="3" s="1"/>
  <c r="C75" i="3"/>
  <c r="C81" i="3" s="1"/>
  <c r="D74" i="3"/>
  <c r="D73" i="3"/>
  <c r="D72" i="3"/>
  <c r="D71" i="3"/>
  <c r="C71" i="3"/>
  <c r="D70" i="3"/>
  <c r="D69" i="3"/>
  <c r="D68" i="3"/>
  <c r="C68" i="3"/>
  <c r="D67" i="3"/>
  <c r="D66" i="3"/>
  <c r="D65" i="3"/>
  <c r="C65" i="3"/>
  <c r="D64" i="3"/>
  <c r="D63" i="3"/>
  <c r="D62" i="3"/>
  <c r="D75" i="3" s="1"/>
  <c r="D81" i="3" s="1"/>
  <c r="D82" i="3" s="1"/>
  <c r="C62" i="3"/>
  <c r="D58" i="3"/>
  <c r="D56" i="3"/>
  <c r="C55" i="3"/>
  <c r="D55" i="3" s="1"/>
  <c r="D52" i="3"/>
  <c r="D51" i="3"/>
  <c r="C50" i="3"/>
  <c r="D50" i="3" s="1"/>
  <c r="D47" i="3"/>
  <c r="D46" i="3"/>
  <c r="D45" i="3"/>
  <c r="C45" i="3"/>
  <c r="D44" i="3"/>
  <c r="D43" i="3"/>
  <c r="C42" i="3"/>
  <c r="D42" i="3" s="1"/>
  <c r="D41" i="3"/>
  <c r="D40" i="3"/>
  <c r="D39" i="3"/>
  <c r="D38" i="3"/>
  <c r="D37" i="3"/>
  <c r="D36" i="3"/>
  <c r="C36" i="3"/>
  <c r="C35" i="3"/>
  <c r="C53" i="3" s="1"/>
  <c r="C59" i="3" s="1"/>
  <c r="D31" i="3"/>
  <c r="D30" i="3"/>
  <c r="D29" i="3"/>
  <c r="C28" i="3"/>
  <c r="D28" i="3" s="1"/>
  <c r="D25" i="3"/>
  <c r="D24" i="3"/>
  <c r="D23" i="3"/>
  <c r="C23" i="3"/>
  <c r="D22" i="3"/>
  <c r="D21" i="3"/>
  <c r="C20" i="3"/>
  <c r="C9" i="3" s="1"/>
  <c r="D9" i="3" s="1"/>
  <c r="D19" i="3"/>
  <c r="D18" i="3"/>
  <c r="D17" i="3"/>
  <c r="C17" i="3"/>
  <c r="D16" i="3"/>
  <c r="D15" i="3"/>
  <c r="D14" i="3"/>
  <c r="D12" i="3"/>
  <c r="D11" i="3"/>
  <c r="C10" i="3"/>
  <c r="D10" i="3" s="1"/>
  <c r="C88" i="2"/>
  <c r="D87" i="2"/>
  <c r="C87" i="2"/>
  <c r="C86" i="2"/>
  <c r="D80" i="2"/>
  <c r="D79" i="2"/>
  <c r="D78" i="2"/>
  <c r="C77" i="2"/>
  <c r="D77" i="2" s="1"/>
  <c r="C75" i="2"/>
  <c r="C81" i="2" s="1"/>
  <c r="D81" i="2" s="1"/>
  <c r="D74" i="2"/>
  <c r="D73" i="2"/>
  <c r="D72" i="2"/>
  <c r="C71" i="2"/>
  <c r="D71" i="2" s="1"/>
  <c r="D70" i="2"/>
  <c r="D69" i="2"/>
  <c r="D68" i="2"/>
  <c r="C68" i="2"/>
  <c r="D67" i="2"/>
  <c r="D66" i="2"/>
  <c r="C65" i="2"/>
  <c r="C62" i="2" s="1"/>
  <c r="D64" i="2"/>
  <c r="D63" i="2"/>
  <c r="D62" i="2"/>
  <c r="D30" i="2"/>
  <c r="D88" i="2" s="1"/>
  <c r="D29" i="2"/>
  <c r="D28" i="2"/>
  <c r="D27" i="2"/>
  <c r="C27" i="2"/>
  <c r="C85" i="2" s="1"/>
  <c r="D85" i="2" s="1"/>
  <c r="D24" i="2"/>
  <c r="D23" i="2"/>
  <c r="C22" i="2"/>
  <c r="D22" i="2" s="1"/>
  <c r="D21" i="2"/>
  <c r="D20" i="2"/>
  <c r="C19" i="2"/>
  <c r="D19" i="2" s="1"/>
  <c r="D18" i="2"/>
  <c r="D17" i="2"/>
  <c r="C16" i="2"/>
  <c r="D16" i="2" s="1"/>
  <c r="D15" i="2"/>
  <c r="D14" i="2"/>
  <c r="D13" i="2"/>
  <c r="D11" i="2"/>
  <c r="D10" i="2"/>
  <c r="C9" i="2"/>
  <c r="D9" i="2" s="1"/>
  <c r="D90" i="1"/>
  <c r="C90" i="1"/>
  <c r="C89" i="1"/>
  <c r="C88" i="1"/>
  <c r="C87" i="1"/>
  <c r="D82" i="1"/>
  <c r="D81" i="1"/>
  <c r="D80" i="1"/>
  <c r="D79" i="1"/>
  <c r="C79" i="1"/>
  <c r="D78" i="1"/>
  <c r="D76" i="1"/>
  <c r="D75" i="1"/>
  <c r="D74" i="1"/>
  <c r="D73" i="1"/>
  <c r="C73" i="1"/>
  <c r="D72" i="1"/>
  <c r="D71" i="1"/>
  <c r="C70" i="1"/>
  <c r="D70" i="1" s="1"/>
  <c r="D69" i="1"/>
  <c r="D68" i="1"/>
  <c r="D67" i="1"/>
  <c r="C67" i="1"/>
  <c r="D66" i="1"/>
  <c r="D65" i="1"/>
  <c r="C64" i="1"/>
  <c r="C77" i="1" s="1"/>
  <c r="D32" i="1"/>
  <c r="D31" i="1"/>
  <c r="D89" i="1" s="1"/>
  <c r="D30" i="1"/>
  <c r="C29" i="1"/>
  <c r="D29" i="1" s="1"/>
  <c r="D26" i="1"/>
  <c r="D25" i="1"/>
  <c r="C24" i="1"/>
  <c r="D24" i="1" s="1"/>
  <c r="D23" i="1"/>
  <c r="D22" i="1"/>
  <c r="C21" i="1"/>
  <c r="D20" i="1"/>
  <c r="D19" i="1"/>
  <c r="C18" i="1"/>
  <c r="D18" i="1" s="1"/>
  <c r="D17" i="1"/>
  <c r="D16" i="1"/>
  <c r="D15" i="1"/>
  <c r="D13" i="1"/>
  <c r="D12" i="1"/>
  <c r="C11" i="1"/>
  <c r="D11" i="1" s="1"/>
  <c r="F31" i="6" l="1"/>
  <c r="D31" i="6"/>
  <c r="D32" i="6" s="1"/>
  <c r="D77" i="1"/>
  <c r="C83" i="1"/>
  <c r="C26" i="3"/>
  <c r="F34" i="4"/>
  <c r="G35" i="4"/>
  <c r="D85" i="3"/>
  <c r="C10" i="1"/>
  <c r="D21" i="1"/>
  <c r="D88" i="1"/>
  <c r="D52" i="5"/>
  <c r="D82" i="5" s="1"/>
  <c r="D86" i="6"/>
  <c r="C54" i="6"/>
  <c r="D34" i="6"/>
  <c r="F31" i="4"/>
  <c r="D85" i="6"/>
  <c r="D75" i="2"/>
  <c r="D82" i="2" s="1"/>
  <c r="C31" i="5"/>
  <c r="C82" i="5"/>
  <c r="C88" i="5" s="1"/>
  <c r="C8" i="2"/>
  <c r="F85" i="4"/>
  <c r="G86" i="6"/>
  <c r="D35" i="6"/>
  <c r="D83" i="4"/>
  <c r="D89" i="4" s="1"/>
  <c r="D90" i="4" s="1"/>
  <c r="D61" i="5"/>
  <c r="D74" i="5" s="1"/>
  <c r="D80" i="5" s="1"/>
  <c r="D81" i="5" s="1"/>
  <c r="D87" i="1"/>
  <c r="D19" i="5"/>
  <c r="D86" i="2"/>
  <c r="C83" i="4"/>
  <c r="C31" i="4"/>
  <c r="C89" i="4" s="1"/>
  <c r="C60" i="4"/>
  <c r="D60" i="4" s="1"/>
  <c r="D61" i="4" s="1"/>
  <c r="D54" i="4"/>
  <c r="C81" i="4"/>
  <c r="D81" i="4" s="1"/>
  <c r="D82" i="4" s="1"/>
  <c r="D75" i="4"/>
  <c r="F81" i="4"/>
  <c r="G81" i="4" s="1"/>
  <c r="G82" i="4" s="1"/>
  <c r="D60" i="3"/>
  <c r="D59" i="3"/>
  <c r="D20" i="3"/>
  <c r="D59" i="5"/>
  <c r="D58" i="5"/>
  <c r="D53" i="3"/>
  <c r="G75" i="6"/>
  <c r="F81" i="6"/>
  <c r="G81" i="6" s="1"/>
  <c r="G82" i="6" s="1"/>
  <c r="C83" i="6"/>
  <c r="C89" i="6" s="1"/>
  <c r="C31" i="6"/>
  <c r="G8" i="6"/>
  <c r="G25" i="6" s="1"/>
  <c r="C81" i="6"/>
  <c r="D81" i="6" s="1"/>
  <c r="D82" i="6" s="1"/>
  <c r="D64" i="1"/>
  <c r="D65" i="2"/>
  <c r="D27" i="4"/>
  <c r="D85" i="4" s="1"/>
  <c r="D34" i="4"/>
  <c r="D63" i="4"/>
  <c r="D35" i="3"/>
  <c r="D27" i="5"/>
  <c r="D84" i="5" s="1"/>
  <c r="C85" i="3"/>
  <c r="G27" i="4"/>
  <c r="G85" i="4" s="1"/>
  <c r="G63" i="4"/>
  <c r="F34" i="6"/>
  <c r="D34" i="5"/>
  <c r="D91" i="4" l="1"/>
  <c r="D92" i="4" s="1"/>
  <c r="D93" i="4" s="1"/>
  <c r="G31" i="6"/>
  <c r="G32" i="6" s="1"/>
  <c r="D10" i="1"/>
  <c r="C27" i="1"/>
  <c r="D54" i="6"/>
  <c r="D83" i="6" s="1"/>
  <c r="D89" i="6" s="1"/>
  <c r="D90" i="6" s="1"/>
  <c r="C60" i="6"/>
  <c r="D60" i="6" s="1"/>
  <c r="D61" i="6" s="1"/>
  <c r="F54" i="4"/>
  <c r="G34" i="4"/>
  <c r="D98" i="5"/>
  <c r="D99" i="4"/>
  <c r="D32" i="5"/>
  <c r="D31" i="5"/>
  <c r="D88" i="5" s="1"/>
  <c r="D89" i="5" s="1"/>
  <c r="C32" i="3"/>
  <c r="C83" i="3"/>
  <c r="C89" i="3" s="1"/>
  <c r="D26" i="3"/>
  <c r="D83" i="3" s="1"/>
  <c r="D99" i="3" s="1"/>
  <c r="G34" i="6"/>
  <c r="F54" i="6"/>
  <c r="C25" i="2"/>
  <c r="D8" i="2"/>
  <c r="D31" i="4"/>
  <c r="D32" i="4" s="1"/>
  <c r="G31" i="4"/>
  <c r="G32" i="4" s="1"/>
  <c r="D84" i="1"/>
  <c r="D83" i="1"/>
  <c r="F60" i="6" l="1"/>
  <c r="G60" i="6" s="1"/>
  <c r="G61" i="6" s="1"/>
  <c r="G54" i="6"/>
  <c r="G83" i="6" s="1"/>
  <c r="F83" i="6"/>
  <c r="F89" i="6" s="1"/>
  <c r="D25" i="2"/>
  <c r="D83" i="2" s="1"/>
  <c r="C83" i="2"/>
  <c r="C89" i="2" s="1"/>
  <c r="C31" i="2"/>
  <c r="D32" i="3"/>
  <c r="D89" i="3" s="1"/>
  <c r="D33" i="3"/>
  <c r="F60" i="4"/>
  <c r="G54" i="4"/>
  <c r="G83" i="4" s="1"/>
  <c r="F83" i="4"/>
  <c r="D91" i="6"/>
  <c r="D92" i="6" s="1"/>
  <c r="D93" i="6" s="1"/>
  <c r="C85" i="1"/>
  <c r="C91" i="1" s="1"/>
  <c r="D91" i="1" s="1"/>
  <c r="D92" i="1" s="1"/>
  <c r="D27" i="1"/>
  <c r="D85" i="1" s="1"/>
  <c r="D98" i="1" s="1"/>
  <c r="C33" i="1"/>
  <c r="D99" i="6"/>
  <c r="D90" i="5"/>
  <c r="D91" i="5" s="1"/>
  <c r="D92" i="5" s="1"/>
  <c r="D34" i="1" l="1"/>
  <c r="D33" i="1"/>
  <c r="D93" i="1"/>
  <c r="D94" i="1" s="1"/>
  <c r="D95" i="1" s="1"/>
  <c r="D31" i="2"/>
  <c r="D32" i="2"/>
  <c r="D89" i="2"/>
  <c r="D90" i="2" s="1"/>
  <c r="D96" i="2"/>
  <c r="G89" i="6"/>
  <c r="G90" i="6" s="1"/>
  <c r="G99" i="6"/>
  <c r="D90" i="3"/>
  <c r="D91" i="3" s="1"/>
  <c r="D92" i="3"/>
  <c r="D93" i="3" s="1"/>
  <c r="G89" i="4"/>
  <c r="G90" i="4" s="1"/>
  <c r="G99" i="4"/>
  <c r="G60" i="4"/>
  <c r="G61" i="4" s="1"/>
  <c r="F89" i="4"/>
  <c r="D91" i="2" l="1"/>
  <c r="D92" i="2"/>
  <c r="D93" i="2" s="1"/>
  <c r="G91" i="4"/>
  <c r="G92" i="4" s="1"/>
  <c r="G93" i="4" s="1"/>
  <c r="G92" i="6"/>
  <c r="G93" i="6" s="1"/>
  <c r="G91" i="6"/>
</calcChain>
</file>

<file path=xl/sharedStrings.xml><?xml version="1.0" encoding="utf-8"?>
<sst xmlns="http://schemas.openxmlformats.org/spreadsheetml/2006/main" count="1133" uniqueCount="164">
  <si>
    <t>Додаток 2</t>
  </si>
  <si>
    <t>до наказу начальника Чугуївської міської військової  адміністрації "__"___2025 №___</t>
  </si>
  <si>
    <t xml:space="preserve"> 2.1 Структура одноставкових тарифів на теплову енергію, що виробляється, транспортується та постачається Комунальним підприємством "Чугуївтепло", послугу з постачання теплової енергії для потреб  населення автономно опалювального будинку провул. Сосновий, 1А  на 2025/2026р.р.</t>
  </si>
  <si>
    <t>№ з/п</t>
  </si>
  <si>
    <t>Найменування показників</t>
  </si>
  <si>
    <t>Для потреб населення</t>
  </si>
  <si>
    <t>тис.грн. на рік</t>
  </si>
  <si>
    <t>грн./Гкал</t>
  </si>
  <si>
    <t>1</t>
  </si>
  <si>
    <t>Виробництво теплової енергії</t>
  </si>
  <si>
    <t>Виробнича собівартість, у т.ч.:</t>
  </si>
  <si>
    <t>1.1</t>
  </si>
  <si>
    <t>прямі матеріальні витрати, у т.ч.:</t>
  </si>
  <si>
    <t>1.1.1</t>
  </si>
  <si>
    <t>витрати на паливо</t>
  </si>
  <si>
    <t>1.1.2</t>
  </si>
  <si>
    <t xml:space="preserve">витрати на електроенергію </t>
  </si>
  <si>
    <t>1.1.3</t>
  </si>
  <si>
    <t>витрати на покупну теплову енергію</t>
  </si>
  <si>
    <t>1.1.4</t>
  </si>
  <si>
    <t>вода для технологічних потреб та водовідведення</t>
  </si>
  <si>
    <t>1.1.5</t>
  </si>
  <si>
    <t>матеріали, запасні частини, та інші матеріальні ресурси</t>
  </si>
  <si>
    <t>1.2</t>
  </si>
  <si>
    <t>прямі витрати на оплату праці з відрахуваннями на соціальні заходи</t>
  </si>
  <si>
    <t>1.3</t>
  </si>
  <si>
    <t>інші прямі витрати, у т.ч.:</t>
  </si>
  <si>
    <t>1.3.1</t>
  </si>
  <si>
    <t>амортизаційні відрахування</t>
  </si>
  <si>
    <t>1.3.2</t>
  </si>
  <si>
    <t>інші прямі витрати</t>
  </si>
  <si>
    <t>1.4</t>
  </si>
  <si>
    <t>загальновиробничі витрати у т.ч.:</t>
  </si>
  <si>
    <t>1.4.1</t>
  </si>
  <si>
    <t>витрати на оплату праці з відрахуваннями на соціальні заходи</t>
  </si>
  <si>
    <t>1.4.2</t>
  </si>
  <si>
    <t>інші витрати</t>
  </si>
  <si>
    <t>2</t>
  </si>
  <si>
    <t>Адміністративні витрати, у т.ч.:</t>
  </si>
  <si>
    <t>2.1</t>
  </si>
  <si>
    <t>2.2</t>
  </si>
  <si>
    <t>3</t>
  </si>
  <si>
    <t>Повна собівартість виробництва теплової енергії</t>
  </si>
  <si>
    <t>4</t>
  </si>
  <si>
    <t>Витрати на покриття втрат</t>
  </si>
  <si>
    <t>5</t>
  </si>
  <si>
    <t>Розрахунковий прибуток, у т.ч.:</t>
  </si>
  <si>
    <t>5.1</t>
  </si>
  <si>
    <t>податок на прибуток</t>
  </si>
  <si>
    <t>5.2</t>
  </si>
  <si>
    <t>на розвиток виробництва (виробничі інвестиції)</t>
  </si>
  <si>
    <t>5.3</t>
  </si>
  <si>
    <t>інше використання прибутку</t>
  </si>
  <si>
    <t>6</t>
  </si>
  <si>
    <t>Вартість виробництва теплової енергії за відповідними тарифами</t>
  </si>
  <si>
    <t>7</t>
  </si>
  <si>
    <t>Тариф на виробництво теплової енергії, грн/Гкал</t>
  </si>
  <si>
    <t>х</t>
  </si>
  <si>
    <t>Транспортування теплової енергії</t>
  </si>
  <si>
    <t>8</t>
  </si>
  <si>
    <t>8.1</t>
  </si>
  <si>
    <t>8.1.1</t>
  </si>
  <si>
    <t>8.1.2</t>
  </si>
  <si>
    <t>8.1.3</t>
  </si>
  <si>
    <t>витрати на відшкодування втрат теплової енергії у теплових мережах</t>
  </si>
  <si>
    <t>8.1.4</t>
  </si>
  <si>
    <t>8.2</t>
  </si>
  <si>
    <t>8.3</t>
  </si>
  <si>
    <t>8.3.1</t>
  </si>
  <si>
    <t>8.3.2</t>
  </si>
  <si>
    <t>8.4</t>
  </si>
  <si>
    <t>8.4.1</t>
  </si>
  <si>
    <t>8.4.2</t>
  </si>
  <si>
    <t>9</t>
  </si>
  <si>
    <t>9.1</t>
  </si>
  <si>
    <t>9.2</t>
  </si>
  <si>
    <t>10</t>
  </si>
  <si>
    <t>Повна собівартість транспортування теплової енергії</t>
  </si>
  <si>
    <t>11</t>
  </si>
  <si>
    <t>12</t>
  </si>
  <si>
    <t>12.1</t>
  </si>
  <si>
    <t>12.2</t>
  </si>
  <si>
    <t>12.3</t>
  </si>
  <si>
    <t>13</t>
  </si>
  <si>
    <t>Вартість транспортування теплової енергії за відповідними тарифами</t>
  </si>
  <si>
    <t>14</t>
  </si>
  <si>
    <t>Тариф на транспортування теплової енергії, грн/Гкал</t>
  </si>
  <si>
    <t>Постачання теплової енергії</t>
  </si>
  <si>
    <t>15</t>
  </si>
  <si>
    <t>15.1</t>
  </si>
  <si>
    <t>прямі матеріальні витрати</t>
  </si>
  <si>
    <t>15.2</t>
  </si>
  <si>
    <t>15.3</t>
  </si>
  <si>
    <t>15.3.1</t>
  </si>
  <si>
    <t>15.3.2</t>
  </si>
  <si>
    <t>15.4</t>
  </si>
  <si>
    <t>15.4.1</t>
  </si>
  <si>
    <t>15.4.2</t>
  </si>
  <si>
    <t>16</t>
  </si>
  <si>
    <t>16.1</t>
  </si>
  <si>
    <t>16.2</t>
  </si>
  <si>
    <t>17</t>
  </si>
  <si>
    <t>Витрати на оплату послуг банків з приймання платежів за послугу з постачання теплової енергії (Касовий збір)</t>
  </si>
  <si>
    <t>18</t>
  </si>
  <si>
    <t>Повна собівартість постачання теплової енергії</t>
  </si>
  <si>
    <t>19</t>
  </si>
  <si>
    <t>20</t>
  </si>
  <si>
    <t>20.1</t>
  </si>
  <si>
    <t>20.2</t>
  </si>
  <si>
    <t>20.3</t>
  </si>
  <si>
    <t>21</t>
  </si>
  <si>
    <t>Вартість постачання теплової енергії за відповідними тарифами</t>
  </si>
  <si>
    <t>22</t>
  </si>
  <si>
    <t>Тариф на постачання теплової енергії, грн/Гкал</t>
  </si>
  <si>
    <t>23</t>
  </si>
  <si>
    <t>Повна собівартість теплової енергії</t>
  </si>
  <si>
    <t>24</t>
  </si>
  <si>
    <t>25</t>
  </si>
  <si>
    <t xml:space="preserve">Розрахунковий прибуток </t>
  </si>
  <si>
    <t>25.1</t>
  </si>
  <si>
    <t>25.2</t>
  </si>
  <si>
    <t>25.3</t>
  </si>
  <si>
    <t>26</t>
  </si>
  <si>
    <t>Вартість  теплової енергії за відповідними тарифами</t>
  </si>
  <si>
    <t>27</t>
  </si>
  <si>
    <t>Тариф на теплову енергію без ПДВ</t>
  </si>
  <si>
    <t>28</t>
  </si>
  <si>
    <t>Податок на додану вартість</t>
  </si>
  <si>
    <t>29</t>
  </si>
  <si>
    <t>Тариф на теплову енергію з ПДВ</t>
  </si>
  <si>
    <t>30</t>
  </si>
  <si>
    <t>Тариф на послугу з постачання теплової енергії з ПДВ</t>
  </si>
  <si>
    <t>31</t>
  </si>
  <si>
    <t>Обсяг відпуску теплової енергії з колекторів, Гкал</t>
  </si>
  <si>
    <t>32</t>
  </si>
  <si>
    <t>Обсяг реалізації теплової енергії власним споживачам, Гкал</t>
  </si>
  <si>
    <t>33</t>
  </si>
  <si>
    <t>Рівень рентабельності,%</t>
  </si>
  <si>
    <t>Директор КП "Чугуївтепло"</t>
  </si>
  <si>
    <t>Наталія ПЕТРОВА</t>
  </si>
  <si>
    <t>Економіст</t>
  </si>
  <si>
    <t>Марина ОЛІЙНИКОВА</t>
  </si>
  <si>
    <t xml:space="preserve"> 2.2  Структура одноставкових тарифів на теплову енергію, що виробляється, транспортується та постачається Комунальним підприємством "Чугуївтепло", послугу з постачання теплової енергії для потреб  населення автономно опалювального будинку вул. Харківська, 132  на 2025/2026р.р.</t>
  </si>
  <si>
    <t>==</t>
  </si>
  <si>
    <t>Тариф на послугу з постачання теплової енергії  з ПДВ</t>
  </si>
  <si>
    <t xml:space="preserve"> 2.3 Структура одноставкових тарифів на теплову енергію, її виробництво, транспортування та постачання, послугу з постачання теплової енергії для потреб населення, що надається Комунальним підприємством "Чугуївтепло"  за допомогою ЦТП  на 2025/2026р.р.</t>
  </si>
  <si>
    <t>у тому числі:</t>
  </si>
  <si>
    <t>32.1</t>
  </si>
  <si>
    <t>Обсяг реалізації теплової енергії власним споживачам без ЦТП, Гкал</t>
  </si>
  <si>
    <t>32.2</t>
  </si>
  <si>
    <t>Обсяг реалізації теплової енергії власним споживачам з ЦТП, Гкал</t>
  </si>
  <si>
    <t>2.4 Структура одноставкових тарифів на теплову енергію, її виробництво, транспортування та постачання, послугу з постачання теплової енергії для потреб бюджетних установ і організацій та інших споживачів, що надається з допомогою ЦТП КП "Чугуївтепло" на 2025/2026 роки</t>
  </si>
  <si>
    <t>Для потреб бюджетних установ</t>
  </si>
  <si>
    <t>Для потреб інших споживачів</t>
  </si>
  <si>
    <t>19.1</t>
  </si>
  <si>
    <t>19.2</t>
  </si>
  <si>
    <t>19.3</t>
  </si>
  <si>
    <t>24.1</t>
  </si>
  <si>
    <t>24.2</t>
  </si>
  <si>
    <t>24.3</t>
  </si>
  <si>
    <t>31.1</t>
  </si>
  <si>
    <t>31.2</t>
  </si>
  <si>
    <t>2.5  Структура одноставкових тарифів на теплову енергію, її виробництво, транспортування та постачання, послугу з постачання теплової енергії для потреб населення, що надається Комунальним підприємством "Чугуївтепло"  без допомоги ЦТП на 2025/2026р.р.</t>
  </si>
  <si>
    <t>2.6 Структура одноставкових тарифів на теплову енергію, її виробництво, транспортування та постачання, послугу з постачання теплової енергії для потреб бюджетних установ і організацій та інших споживачів, що надається КП "Чугуївтепло" без допомоги ЦТП  на 2025/2026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</si>
</sst>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0"/>
      <color rgb="FFFFFFF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0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49" fontId="7" fillId="0" borderId="6" xfId="0" applyNumberFormat="1" applyFont="1" applyBorder="1"/>
    <xf numFmtId="0" fontId="3" fillId="0" borderId="5" xfId="0" applyFont="1" applyBorder="1"/>
    <xf numFmtId="164" fontId="4" fillId="0" borderId="5" xfId="0" applyNumberFormat="1" applyFont="1" applyBorder="1"/>
    <xf numFmtId="2" fontId="1" fillId="0" borderId="7" xfId="0" applyNumberFormat="1" applyFont="1" applyBorder="1"/>
    <xf numFmtId="2" fontId="8" fillId="0" borderId="0" xfId="0" applyNumberFormat="1" applyFont="1"/>
    <xf numFmtId="0" fontId="5" fillId="0" borderId="0" xfId="0" applyFont="1"/>
    <xf numFmtId="49" fontId="3" fillId="0" borderId="8" xfId="0" applyNumberFormat="1" applyFont="1" applyBorder="1"/>
    <xf numFmtId="0" fontId="3" fillId="0" borderId="9" xfId="0" applyFont="1" applyBorder="1"/>
    <xf numFmtId="164" fontId="1" fillId="0" borderId="9" xfId="0" applyNumberFormat="1" applyFont="1" applyBorder="1"/>
    <xf numFmtId="2" fontId="1" fillId="0" borderId="10" xfId="0" applyNumberFormat="1" applyFont="1" applyBorder="1"/>
    <xf numFmtId="2" fontId="5" fillId="0" borderId="0" xfId="0" applyNumberFormat="1" applyFont="1"/>
    <xf numFmtId="49" fontId="1" fillId="0" borderId="8" xfId="0" applyNumberFormat="1" applyFont="1" applyBorder="1"/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3" fillId="0" borderId="9" xfId="0" applyFont="1" applyBorder="1" applyAlignment="1">
      <alignment wrapText="1"/>
    </xf>
    <xf numFmtId="49" fontId="7" fillId="0" borderId="8" xfId="0" applyNumberFormat="1" applyFont="1" applyBorder="1"/>
    <xf numFmtId="164" fontId="4" fillId="0" borderId="9" xfId="0" applyNumberFormat="1" applyFont="1" applyBorder="1"/>
    <xf numFmtId="49" fontId="6" fillId="0" borderId="8" xfId="0" applyNumberFormat="1" applyFont="1" applyBorder="1"/>
    <xf numFmtId="0" fontId="4" fillId="0" borderId="9" xfId="0" applyFont="1" applyBorder="1" applyAlignment="1">
      <alignment wrapText="1"/>
    </xf>
    <xf numFmtId="2" fontId="3" fillId="0" borderId="0" xfId="0" applyNumberFormat="1" applyFont="1"/>
    <xf numFmtId="49" fontId="4" fillId="0" borderId="8" xfId="0" applyNumberFormat="1" applyFont="1" applyBorder="1"/>
    <xf numFmtId="0" fontId="1" fillId="0" borderId="9" xfId="0" applyFont="1" applyBorder="1" applyAlignment="1">
      <alignment horizontal="center"/>
    </xf>
    <xf numFmtId="2" fontId="4" fillId="0" borderId="10" xfId="0" applyNumberFormat="1" applyFont="1" applyBorder="1"/>
    <xf numFmtId="0" fontId="6" fillId="0" borderId="9" xfId="0" applyFont="1" applyBorder="1"/>
    <xf numFmtId="2" fontId="3" fillId="0" borderId="10" xfId="0" applyNumberFormat="1" applyFont="1" applyBorder="1"/>
    <xf numFmtId="49" fontId="3" fillId="0" borderId="9" xfId="0" applyNumberFormat="1" applyFont="1" applyBorder="1"/>
    <xf numFmtId="2" fontId="3" fillId="0" borderId="9" xfId="0" applyNumberFormat="1" applyFont="1" applyBorder="1"/>
    <xf numFmtId="49" fontId="3" fillId="0" borderId="6" xfId="0" applyNumberFormat="1" applyFont="1" applyBorder="1"/>
    <xf numFmtId="0" fontId="1" fillId="0" borderId="5" xfId="0" applyFont="1" applyBorder="1" applyAlignment="1">
      <alignment wrapText="1"/>
    </xf>
    <xf numFmtId="2" fontId="3" fillId="0" borderId="7" xfId="0" applyNumberFormat="1" applyFont="1" applyBorder="1"/>
    <xf numFmtId="49" fontId="3" fillId="0" borderId="0" xfId="0" applyNumberFormat="1" applyFont="1"/>
    <xf numFmtId="0" fontId="1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wrapText="1"/>
    </xf>
    <xf numFmtId="164" fontId="3" fillId="0" borderId="9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4" fillId="0" borderId="11" xfId="0" applyNumberFormat="1" applyFont="1" applyBorder="1"/>
    <xf numFmtId="0" fontId="4" fillId="0" borderId="12" xfId="0" applyFont="1" applyBorder="1"/>
    <xf numFmtId="1" fontId="1" fillId="0" borderId="12" xfId="0" applyNumberFormat="1" applyFont="1" applyBorder="1"/>
    <xf numFmtId="1" fontId="1" fillId="0" borderId="13" xfId="0" applyNumberFormat="1" applyFont="1" applyBorder="1"/>
    <xf numFmtId="49" fontId="1" fillId="0" borderId="0" xfId="0" applyNumberFormat="1" applyFont="1"/>
    <xf numFmtId="0" fontId="10" fillId="0" borderId="0" xfId="0" applyFont="1"/>
    <xf numFmtId="49" fontId="0" fillId="0" borderId="0" xfId="0" applyNumberFormat="1"/>
    <xf numFmtId="0" fontId="1" fillId="0" borderId="14" xfId="0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49" fontId="7" fillId="0" borderId="5" xfId="0" applyNumberFormat="1" applyFont="1" applyBorder="1"/>
    <xf numFmtId="2" fontId="3" fillId="0" borderId="5" xfId="0" applyNumberFormat="1" applyFont="1" applyBorder="1"/>
    <xf numFmtId="0" fontId="3" fillId="0" borderId="9" xfId="0" applyFont="1" applyBorder="1" applyAlignment="1">
      <alignment horizontal="center"/>
    </xf>
    <xf numFmtId="2" fontId="4" fillId="0" borderId="7" xfId="0" applyNumberFormat="1" applyFont="1" applyBorder="1"/>
    <xf numFmtId="164" fontId="3" fillId="0" borderId="9" xfId="0" applyNumberFormat="1" applyFont="1" applyBorder="1"/>
    <xf numFmtId="49" fontId="3" fillId="0" borderId="8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/>
    <xf numFmtId="164" fontId="14" fillId="0" borderId="0" xfId="0" applyNumberFormat="1" applyFont="1"/>
    <xf numFmtId="2" fontId="15" fillId="0" borderId="0" xfId="0" applyNumberFormat="1" applyFont="1"/>
    <xf numFmtId="0" fontId="14" fillId="0" borderId="0" xfId="0" applyFont="1"/>
    <xf numFmtId="0" fontId="15" fillId="0" borderId="0" xfId="0" applyFont="1"/>
    <xf numFmtId="49" fontId="4" fillId="0" borderId="18" xfId="0" applyNumberFormat="1" applyFont="1" applyBorder="1"/>
    <xf numFmtId="165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0" xfId="0" applyAlignment="1">
      <alignment horizontal="center"/>
    </xf>
    <xf numFmtId="49" fontId="1" fillId="0" borderId="22" xfId="0" applyNumberFormat="1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164" fontId="4" fillId="0" borderId="22" xfId="0" applyNumberFormat="1" applyFont="1" applyBorder="1"/>
    <xf numFmtId="2" fontId="1" fillId="0" borderId="24" xfId="0" applyNumberFormat="1" applyFont="1" applyBorder="1"/>
    <xf numFmtId="2" fontId="1" fillId="0" borderId="25" xfId="0" applyNumberFormat="1" applyFont="1" applyBorder="1"/>
    <xf numFmtId="2" fontId="0" fillId="0" borderId="0" xfId="0" applyNumberFormat="1"/>
    <xf numFmtId="0" fontId="3" fillId="0" borderId="26" xfId="0" applyFont="1" applyBorder="1"/>
    <xf numFmtId="164" fontId="1" fillId="0" borderId="8" xfId="0" applyNumberFormat="1" applyFont="1" applyBorder="1"/>
    <xf numFmtId="2" fontId="1" fillId="0" borderId="27" xfId="0" applyNumberFormat="1" applyFont="1" applyBorder="1"/>
    <xf numFmtId="0" fontId="3" fillId="0" borderId="28" xfId="0" applyFont="1" applyBorder="1"/>
    <xf numFmtId="0" fontId="1" fillId="0" borderId="28" xfId="0" applyFont="1" applyBorder="1"/>
    <xf numFmtId="0" fontId="1" fillId="0" borderId="28" xfId="0" applyFont="1" applyBorder="1" applyAlignment="1">
      <alignment wrapText="1"/>
    </xf>
    <xf numFmtId="0" fontId="3" fillId="0" borderId="28" xfId="0" applyFont="1" applyBorder="1" applyAlignment="1">
      <alignment wrapText="1"/>
    </xf>
    <xf numFmtId="2" fontId="1" fillId="2" borderId="10" xfId="0" applyNumberFormat="1" applyFont="1" applyFill="1" applyBorder="1"/>
    <xf numFmtId="164" fontId="3" fillId="0" borderId="8" xfId="0" applyNumberFormat="1" applyFont="1" applyBorder="1"/>
    <xf numFmtId="0" fontId="4" fillId="0" borderId="28" xfId="0" applyFont="1" applyBorder="1" applyAlignment="1">
      <alignment wrapText="1"/>
    </xf>
    <xf numFmtId="2" fontId="3" fillId="0" borderId="27" xfId="0" applyNumberFormat="1" applyFont="1" applyBorder="1"/>
    <xf numFmtId="0" fontId="6" fillId="0" borderId="28" xfId="0" applyFont="1" applyBorder="1"/>
    <xf numFmtId="49" fontId="3" fillId="0" borderId="11" xfId="0" applyNumberFormat="1" applyFont="1" applyBorder="1"/>
    <xf numFmtId="0" fontId="1" fillId="0" borderId="29" xfId="0" applyFont="1" applyBorder="1"/>
    <xf numFmtId="164" fontId="1" fillId="0" borderId="11" xfId="0" applyNumberFormat="1" applyFont="1" applyBorder="1"/>
    <xf numFmtId="2" fontId="1" fillId="0" borderId="13" xfId="0" applyNumberFormat="1" applyFont="1" applyBorder="1"/>
    <xf numFmtId="2" fontId="1" fillId="0" borderId="30" xfId="0" applyNumberFormat="1" applyFont="1" applyBorder="1"/>
    <xf numFmtId="164" fontId="1" fillId="0" borderId="0" xfId="0" applyNumberFormat="1" applyFont="1"/>
    <xf numFmtId="2" fontId="1" fillId="0" borderId="0" xfId="0" applyNumberFormat="1" applyFont="1"/>
    <xf numFmtId="49" fontId="13" fillId="0" borderId="0" xfId="0" applyNumberFormat="1" applyFont="1"/>
    <xf numFmtId="2" fontId="1" fillId="0" borderId="31" xfId="0" applyNumberFormat="1" applyFont="1" applyBorder="1"/>
    <xf numFmtId="164" fontId="4" fillId="0" borderId="8" xfId="0" applyNumberFormat="1" applyFont="1" applyBorder="1"/>
    <xf numFmtId="2" fontId="1" fillId="2" borderId="31" xfId="0" applyNumberFormat="1" applyFont="1" applyFill="1" applyBorder="1"/>
    <xf numFmtId="164" fontId="1" fillId="2" borderId="8" xfId="0" applyNumberFormat="1" applyFont="1" applyFill="1" applyBorder="1"/>
    <xf numFmtId="0" fontId="1" fillId="0" borderId="8" xfId="0" applyFont="1" applyBorder="1" applyAlignment="1">
      <alignment horizontal="right"/>
    </xf>
    <xf numFmtId="2" fontId="4" fillId="0" borderId="31" xfId="0" applyNumberFormat="1" applyFont="1" applyBorder="1"/>
    <xf numFmtId="2" fontId="16" fillId="0" borderId="0" xfId="0" applyNumberFormat="1" applyFont="1"/>
    <xf numFmtId="164" fontId="1" fillId="0" borderId="8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2" fontId="3" fillId="0" borderId="31" xfId="0" applyNumberFormat="1" applyFont="1" applyBorder="1"/>
    <xf numFmtId="2" fontId="1" fillId="0" borderId="10" xfId="0" applyNumberFormat="1" applyFont="1" applyBorder="1" applyAlignment="1">
      <alignment horizontal="right"/>
    </xf>
    <xf numFmtId="0" fontId="1" fillId="0" borderId="31" xfId="0" applyFont="1" applyBorder="1" applyAlignment="1">
      <alignment horizontal="center"/>
    </xf>
    <xf numFmtId="164" fontId="1" fillId="0" borderId="18" xfId="0" applyNumberFormat="1" applyFont="1" applyBorder="1"/>
    <xf numFmtId="2" fontId="1" fillId="0" borderId="20" xfId="0" applyNumberFormat="1" applyFont="1" applyBorder="1"/>
    <xf numFmtId="0" fontId="1" fillId="0" borderId="32" xfId="0" applyFont="1" applyBorder="1"/>
    <xf numFmtId="0" fontId="1" fillId="0" borderId="8" xfId="0" applyFont="1" applyBorder="1"/>
    <xf numFmtId="0" fontId="1" fillId="0" borderId="31" xfId="0" applyFont="1" applyBorder="1"/>
    <xf numFmtId="0" fontId="1" fillId="0" borderId="10" xfId="0" applyFont="1" applyBorder="1"/>
    <xf numFmtId="0" fontId="4" fillId="0" borderId="28" xfId="0" applyFont="1" applyBorder="1"/>
    <xf numFmtId="0" fontId="9" fillId="0" borderId="28" xfId="0" applyFont="1" applyBorder="1" applyAlignment="1">
      <alignment wrapText="1"/>
    </xf>
    <xf numFmtId="0" fontId="1" fillId="0" borderId="18" xfId="0" applyFont="1" applyBorder="1"/>
    <xf numFmtId="0" fontId="1" fillId="0" borderId="20" xfId="0" applyFont="1" applyBorder="1"/>
    <xf numFmtId="0" fontId="4" fillId="0" borderId="29" xfId="0" applyFont="1" applyBorder="1"/>
    <xf numFmtId="1" fontId="1" fillId="0" borderId="11" xfId="0" applyNumberFormat="1" applyFont="1" applyBorder="1"/>
    <xf numFmtId="0" fontId="1" fillId="0" borderId="33" xfId="0" applyFont="1" applyBorder="1"/>
    <xf numFmtId="0" fontId="4" fillId="0" borderId="9" xfId="0" applyFont="1" applyBorder="1"/>
    <xf numFmtId="2" fontId="1" fillId="0" borderId="9" xfId="0" applyNumberFormat="1" applyFont="1" applyBorder="1" applyAlignment="1">
      <alignment horizontal="center"/>
    </xf>
    <xf numFmtId="49" fontId="3" fillId="0" borderId="18" xfId="0" applyNumberFormat="1" applyFont="1" applyBorder="1"/>
    <xf numFmtId="2" fontId="1" fillId="0" borderId="34" xfId="0" applyNumberFormat="1" applyFont="1" applyBorder="1"/>
    <xf numFmtId="164" fontId="4" fillId="0" borderId="35" xfId="0" applyNumberFormat="1" applyFont="1" applyBorder="1"/>
    <xf numFmtId="2" fontId="1" fillId="0" borderId="36" xfId="0" applyNumberFormat="1" applyFont="1" applyBorder="1"/>
    <xf numFmtId="164" fontId="1" fillId="0" borderId="37" xfId="0" applyNumberFormat="1" applyFont="1" applyBorder="1"/>
    <xf numFmtId="164" fontId="3" fillId="0" borderId="37" xfId="0" applyNumberFormat="1" applyFont="1" applyBorder="1"/>
    <xf numFmtId="2" fontId="3" fillId="0" borderId="36" xfId="0" applyNumberFormat="1" applyFont="1" applyBorder="1"/>
    <xf numFmtId="2" fontId="1" fillId="0" borderId="38" xfId="0" applyNumberFormat="1" applyFont="1" applyBorder="1"/>
    <xf numFmtId="164" fontId="1" fillId="0" borderId="39" xfId="0" applyNumberFormat="1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7"/>
  <sheetViews>
    <sheetView tabSelected="1" view="pageBreakPreview" zoomScaleNormal="100" workbookViewId="0">
      <selection activeCell="D2" sqref="D2"/>
    </sheetView>
  </sheetViews>
  <sheetFormatPr defaultColWidth="8.6640625" defaultRowHeight="15" customHeight="1" x14ac:dyDescent="0.3"/>
  <cols>
    <col min="1" max="1" width="6.109375" customWidth="1"/>
    <col min="2" max="2" width="51.44140625" customWidth="1"/>
    <col min="3" max="3" width="9.5546875" customWidth="1"/>
    <col min="4" max="4" width="23.6640625" customWidth="1"/>
    <col min="5" max="5" width="0.33203125" customWidth="1"/>
    <col min="6" max="6" width="3.109375" customWidth="1"/>
    <col min="257" max="257" width="6.109375" customWidth="1"/>
    <col min="258" max="258" width="39.44140625" customWidth="1"/>
    <col min="259" max="259" width="9.5546875" customWidth="1"/>
    <col min="513" max="513" width="6.109375" customWidth="1"/>
    <col min="514" max="514" width="39.44140625" customWidth="1"/>
    <col min="515" max="515" width="9.5546875" customWidth="1"/>
    <col min="769" max="769" width="6.109375" customWidth="1"/>
    <col min="770" max="770" width="39.44140625" customWidth="1"/>
    <col min="771" max="771" width="9.5546875" customWidth="1"/>
    <col min="1025" max="1025" width="6.109375" customWidth="1"/>
    <col min="1026" max="1026" width="39.44140625" customWidth="1"/>
    <col min="1027" max="1027" width="9.5546875" customWidth="1"/>
    <col min="1281" max="1281" width="6.109375" customWidth="1"/>
    <col min="1282" max="1282" width="39.44140625" customWidth="1"/>
    <col min="1283" max="1283" width="9.5546875" customWidth="1"/>
    <col min="1537" max="1537" width="6.109375" customWidth="1"/>
    <col min="1538" max="1538" width="39.44140625" customWidth="1"/>
    <col min="1539" max="1539" width="9.5546875" customWidth="1"/>
    <col min="1793" max="1793" width="6.109375" customWidth="1"/>
    <col min="1794" max="1794" width="39.44140625" customWidth="1"/>
    <col min="1795" max="1795" width="9.5546875" customWidth="1"/>
    <col min="2049" max="2049" width="6.109375" customWidth="1"/>
    <col min="2050" max="2050" width="39.44140625" customWidth="1"/>
    <col min="2051" max="2051" width="9.5546875" customWidth="1"/>
    <col min="2305" max="2305" width="6.109375" customWidth="1"/>
    <col min="2306" max="2306" width="39.44140625" customWidth="1"/>
    <col min="2307" max="2307" width="9.5546875" customWidth="1"/>
    <col min="2561" max="2561" width="6.109375" customWidth="1"/>
    <col min="2562" max="2562" width="39.44140625" customWidth="1"/>
    <col min="2563" max="2563" width="9.5546875" customWidth="1"/>
    <col min="2817" max="2817" width="6.109375" customWidth="1"/>
    <col min="2818" max="2818" width="39.44140625" customWidth="1"/>
    <col min="2819" max="2819" width="9.5546875" customWidth="1"/>
    <col min="3073" max="3073" width="6.109375" customWidth="1"/>
    <col min="3074" max="3074" width="39.44140625" customWidth="1"/>
    <col min="3075" max="3075" width="9.5546875" customWidth="1"/>
    <col min="3329" max="3329" width="6.109375" customWidth="1"/>
    <col min="3330" max="3330" width="39.44140625" customWidth="1"/>
    <col min="3331" max="3331" width="9.5546875" customWidth="1"/>
    <col min="3585" max="3585" width="6.109375" customWidth="1"/>
    <col min="3586" max="3586" width="39.44140625" customWidth="1"/>
    <col min="3587" max="3587" width="9.5546875" customWidth="1"/>
    <col min="3841" max="3841" width="6.109375" customWidth="1"/>
    <col min="3842" max="3842" width="39.44140625" customWidth="1"/>
    <col min="3843" max="3843" width="9.5546875" customWidth="1"/>
    <col min="4097" max="4097" width="6.109375" customWidth="1"/>
    <col min="4098" max="4098" width="39.44140625" customWidth="1"/>
    <col min="4099" max="4099" width="9.5546875" customWidth="1"/>
    <col min="4353" max="4353" width="6.109375" customWidth="1"/>
    <col min="4354" max="4354" width="39.44140625" customWidth="1"/>
    <col min="4355" max="4355" width="9.5546875" customWidth="1"/>
    <col min="4609" max="4609" width="6.109375" customWidth="1"/>
    <col min="4610" max="4610" width="39.44140625" customWidth="1"/>
    <col min="4611" max="4611" width="9.5546875" customWidth="1"/>
    <col min="4865" max="4865" width="6.109375" customWidth="1"/>
    <col min="4866" max="4866" width="39.44140625" customWidth="1"/>
    <col min="4867" max="4867" width="9.5546875" customWidth="1"/>
    <col min="5121" max="5121" width="6.109375" customWidth="1"/>
    <col min="5122" max="5122" width="39.44140625" customWidth="1"/>
    <col min="5123" max="5123" width="9.5546875" customWidth="1"/>
    <col min="5377" max="5377" width="6.109375" customWidth="1"/>
    <col min="5378" max="5378" width="39.44140625" customWidth="1"/>
    <col min="5379" max="5379" width="9.5546875" customWidth="1"/>
    <col min="5633" max="5633" width="6.109375" customWidth="1"/>
    <col min="5634" max="5634" width="39.44140625" customWidth="1"/>
    <col min="5635" max="5635" width="9.5546875" customWidth="1"/>
    <col min="5889" max="5889" width="6.109375" customWidth="1"/>
    <col min="5890" max="5890" width="39.44140625" customWidth="1"/>
    <col min="5891" max="5891" width="9.5546875" customWidth="1"/>
    <col min="6145" max="6145" width="6.109375" customWidth="1"/>
    <col min="6146" max="6146" width="39.44140625" customWidth="1"/>
    <col min="6147" max="6147" width="9.5546875" customWidth="1"/>
    <col min="6401" max="6401" width="6.109375" customWidth="1"/>
    <col min="6402" max="6402" width="39.44140625" customWidth="1"/>
    <col min="6403" max="6403" width="9.5546875" customWidth="1"/>
    <col min="6657" max="6657" width="6.109375" customWidth="1"/>
    <col min="6658" max="6658" width="39.44140625" customWidth="1"/>
    <col min="6659" max="6659" width="9.5546875" customWidth="1"/>
    <col min="6913" max="6913" width="6.109375" customWidth="1"/>
    <col min="6914" max="6914" width="39.44140625" customWidth="1"/>
    <col min="6915" max="6915" width="9.5546875" customWidth="1"/>
    <col min="7169" max="7169" width="6.109375" customWidth="1"/>
    <col min="7170" max="7170" width="39.44140625" customWidth="1"/>
    <col min="7171" max="7171" width="9.5546875" customWidth="1"/>
    <col min="7425" max="7425" width="6.109375" customWidth="1"/>
    <col min="7426" max="7426" width="39.44140625" customWidth="1"/>
    <col min="7427" max="7427" width="9.5546875" customWidth="1"/>
    <col min="7681" max="7681" width="6.109375" customWidth="1"/>
    <col min="7682" max="7682" width="39.44140625" customWidth="1"/>
    <col min="7683" max="7683" width="9.5546875" customWidth="1"/>
    <col min="7937" max="7937" width="6.109375" customWidth="1"/>
    <col min="7938" max="7938" width="39.44140625" customWidth="1"/>
    <col min="7939" max="7939" width="9.5546875" customWidth="1"/>
    <col min="8193" max="8193" width="6.109375" customWidth="1"/>
    <col min="8194" max="8194" width="39.44140625" customWidth="1"/>
    <col min="8195" max="8195" width="9.5546875" customWidth="1"/>
    <col min="8449" max="8449" width="6.109375" customWidth="1"/>
    <col min="8450" max="8450" width="39.44140625" customWidth="1"/>
    <col min="8451" max="8451" width="9.5546875" customWidth="1"/>
    <col min="8705" max="8705" width="6.109375" customWidth="1"/>
    <col min="8706" max="8706" width="39.44140625" customWidth="1"/>
    <col min="8707" max="8707" width="9.5546875" customWidth="1"/>
    <col min="8961" max="8961" width="6.109375" customWidth="1"/>
    <col min="8962" max="8962" width="39.44140625" customWidth="1"/>
    <col min="8963" max="8963" width="9.5546875" customWidth="1"/>
    <col min="9217" max="9217" width="6.109375" customWidth="1"/>
    <col min="9218" max="9218" width="39.44140625" customWidth="1"/>
    <col min="9219" max="9219" width="9.5546875" customWidth="1"/>
    <col min="9473" max="9473" width="6.109375" customWidth="1"/>
    <col min="9474" max="9474" width="39.44140625" customWidth="1"/>
    <col min="9475" max="9475" width="9.5546875" customWidth="1"/>
    <col min="9729" max="9729" width="6.109375" customWidth="1"/>
    <col min="9730" max="9730" width="39.44140625" customWidth="1"/>
    <col min="9731" max="9731" width="9.5546875" customWidth="1"/>
    <col min="9985" max="9985" width="6.109375" customWidth="1"/>
    <col min="9986" max="9986" width="39.44140625" customWidth="1"/>
    <col min="9987" max="9987" width="9.5546875" customWidth="1"/>
    <col min="10241" max="10241" width="6.109375" customWidth="1"/>
    <col min="10242" max="10242" width="39.44140625" customWidth="1"/>
    <col min="10243" max="10243" width="9.5546875" customWidth="1"/>
    <col min="10497" max="10497" width="6.109375" customWidth="1"/>
    <col min="10498" max="10498" width="39.44140625" customWidth="1"/>
    <col min="10499" max="10499" width="9.5546875" customWidth="1"/>
    <col min="10753" max="10753" width="6.109375" customWidth="1"/>
    <col min="10754" max="10754" width="39.44140625" customWidth="1"/>
    <col min="10755" max="10755" width="9.5546875" customWidth="1"/>
    <col min="11009" max="11009" width="6.109375" customWidth="1"/>
    <col min="11010" max="11010" width="39.44140625" customWidth="1"/>
    <col min="11011" max="11011" width="9.5546875" customWidth="1"/>
    <col min="11265" max="11265" width="6.109375" customWidth="1"/>
    <col min="11266" max="11266" width="39.44140625" customWidth="1"/>
    <col min="11267" max="11267" width="9.5546875" customWidth="1"/>
    <col min="11521" max="11521" width="6.109375" customWidth="1"/>
    <col min="11522" max="11522" width="39.44140625" customWidth="1"/>
    <col min="11523" max="11523" width="9.5546875" customWidth="1"/>
    <col min="11777" max="11777" width="6.109375" customWidth="1"/>
    <col min="11778" max="11778" width="39.44140625" customWidth="1"/>
    <col min="11779" max="11779" width="9.5546875" customWidth="1"/>
    <col min="12033" max="12033" width="6.109375" customWidth="1"/>
    <col min="12034" max="12034" width="39.44140625" customWidth="1"/>
    <col min="12035" max="12035" width="9.5546875" customWidth="1"/>
    <col min="12289" max="12289" width="6.109375" customWidth="1"/>
    <col min="12290" max="12290" width="39.44140625" customWidth="1"/>
    <col min="12291" max="12291" width="9.5546875" customWidth="1"/>
    <col min="12545" max="12545" width="6.109375" customWidth="1"/>
    <col min="12546" max="12546" width="39.44140625" customWidth="1"/>
    <col min="12547" max="12547" width="9.5546875" customWidth="1"/>
    <col min="12801" max="12801" width="6.109375" customWidth="1"/>
    <col min="12802" max="12802" width="39.44140625" customWidth="1"/>
    <col min="12803" max="12803" width="9.5546875" customWidth="1"/>
    <col min="13057" max="13057" width="6.109375" customWidth="1"/>
    <col min="13058" max="13058" width="39.44140625" customWidth="1"/>
    <col min="13059" max="13059" width="9.5546875" customWidth="1"/>
    <col min="13313" max="13313" width="6.109375" customWidth="1"/>
    <col min="13314" max="13314" width="39.44140625" customWidth="1"/>
    <col min="13315" max="13315" width="9.5546875" customWidth="1"/>
    <col min="13569" max="13569" width="6.109375" customWidth="1"/>
    <col min="13570" max="13570" width="39.44140625" customWidth="1"/>
    <col min="13571" max="13571" width="9.5546875" customWidth="1"/>
    <col min="13825" max="13825" width="6.109375" customWidth="1"/>
    <col min="13826" max="13826" width="39.44140625" customWidth="1"/>
    <col min="13827" max="13827" width="9.5546875" customWidth="1"/>
    <col min="14081" max="14081" width="6.109375" customWidth="1"/>
    <col min="14082" max="14082" width="39.44140625" customWidth="1"/>
    <col min="14083" max="14083" width="9.5546875" customWidth="1"/>
    <col min="14337" max="14337" width="6.109375" customWidth="1"/>
    <col min="14338" max="14338" width="39.44140625" customWidth="1"/>
    <col min="14339" max="14339" width="9.5546875" customWidth="1"/>
    <col min="14593" max="14593" width="6.109375" customWidth="1"/>
    <col min="14594" max="14594" width="39.44140625" customWidth="1"/>
    <col min="14595" max="14595" width="9.5546875" customWidth="1"/>
    <col min="14849" max="14849" width="6.109375" customWidth="1"/>
    <col min="14850" max="14850" width="39.44140625" customWidth="1"/>
    <col min="14851" max="14851" width="9.5546875" customWidth="1"/>
    <col min="15105" max="15105" width="6.109375" customWidth="1"/>
    <col min="15106" max="15106" width="39.44140625" customWidth="1"/>
    <col min="15107" max="15107" width="9.5546875" customWidth="1"/>
    <col min="15361" max="15361" width="6.109375" customWidth="1"/>
    <col min="15362" max="15362" width="39.44140625" customWidth="1"/>
    <col min="15363" max="15363" width="9.5546875" customWidth="1"/>
    <col min="15617" max="15617" width="6.109375" customWidth="1"/>
    <col min="15618" max="15618" width="39.44140625" customWidth="1"/>
    <col min="15619" max="15619" width="9.5546875" customWidth="1"/>
    <col min="15873" max="15873" width="6.109375" customWidth="1"/>
    <col min="15874" max="15874" width="39.44140625" customWidth="1"/>
    <col min="15875" max="15875" width="9.5546875" customWidth="1"/>
    <col min="16129" max="16129" width="6.109375" customWidth="1"/>
    <col min="16130" max="16130" width="39.44140625" customWidth="1"/>
    <col min="16131" max="16131" width="9.5546875" customWidth="1"/>
  </cols>
  <sheetData>
    <row r="1" spans="1:6" ht="15.6" x14ac:dyDescent="0.3">
      <c r="A1" s="13"/>
      <c r="B1" s="14" t="s">
        <v>0</v>
      </c>
      <c r="C1" s="13"/>
      <c r="D1" s="13"/>
      <c r="E1" s="13"/>
      <c r="F1" s="13"/>
    </row>
    <row r="2" spans="1:6" ht="15.6" x14ac:dyDescent="0.3">
      <c r="A2" s="13"/>
      <c r="B2" s="14" t="s">
        <v>1</v>
      </c>
      <c r="C2" s="13"/>
      <c r="D2" s="15"/>
      <c r="E2" s="13"/>
      <c r="F2" s="13"/>
    </row>
    <row r="3" spans="1:6" ht="14.4" x14ac:dyDescent="0.3">
      <c r="A3" s="13"/>
      <c r="B3" s="13"/>
      <c r="C3" s="13"/>
      <c r="D3" s="13"/>
      <c r="E3" s="13"/>
      <c r="F3" s="13"/>
    </row>
    <row r="4" spans="1:6" ht="50.25" customHeight="1" x14ac:dyDescent="0.3">
      <c r="A4" s="12" t="s">
        <v>2</v>
      </c>
      <c r="B4" s="12"/>
      <c r="C4" s="12"/>
      <c r="D4" s="12"/>
      <c r="E4" s="12"/>
      <c r="F4" s="12"/>
    </row>
    <row r="5" spans="1:6" ht="14.4" x14ac:dyDescent="0.3">
      <c r="A5" s="13"/>
      <c r="B5" s="13"/>
      <c r="C5" s="13"/>
      <c r="D5" s="13"/>
      <c r="E5" s="13"/>
      <c r="F5" s="13"/>
    </row>
    <row r="6" spans="1:6" ht="25.5" customHeight="1" x14ac:dyDescent="0.3">
      <c r="A6" s="11" t="s">
        <v>3</v>
      </c>
      <c r="B6" s="10" t="s">
        <v>4</v>
      </c>
      <c r="C6" s="9" t="s">
        <v>5</v>
      </c>
      <c r="D6" s="9"/>
      <c r="E6" s="8"/>
      <c r="F6" s="8"/>
    </row>
    <row r="7" spans="1:6" ht="28.2" x14ac:dyDescent="0.3">
      <c r="A7" s="11"/>
      <c r="B7" s="10"/>
      <c r="C7" s="17" t="s">
        <v>6</v>
      </c>
      <c r="D7" s="17" t="s">
        <v>7</v>
      </c>
      <c r="E7" s="18"/>
      <c r="F7" s="18"/>
    </row>
    <row r="8" spans="1:6" ht="14.4" x14ac:dyDescent="0.3">
      <c r="A8" s="19" t="s">
        <v>8</v>
      </c>
      <c r="B8" s="20">
        <v>2</v>
      </c>
      <c r="C8" s="20">
        <v>3</v>
      </c>
      <c r="D8" s="16">
        <v>4</v>
      </c>
      <c r="E8" s="21"/>
      <c r="F8" s="21"/>
    </row>
    <row r="9" spans="1:6" ht="14.4" x14ac:dyDescent="0.3">
      <c r="A9" s="22"/>
      <c r="B9" s="23" t="s">
        <v>9</v>
      </c>
      <c r="C9" s="24"/>
      <c r="D9" s="24"/>
      <c r="E9" s="21"/>
      <c r="F9" s="21"/>
    </row>
    <row r="10" spans="1:6" ht="14.4" x14ac:dyDescent="0.3">
      <c r="A10" s="25" t="s">
        <v>8</v>
      </c>
      <c r="B10" s="26" t="s">
        <v>10</v>
      </c>
      <c r="C10" s="27">
        <f>C11+C17+C18+C21</f>
        <v>732.78399999999999</v>
      </c>
      <c r="D10" s="28">
        <f>C10/C97*1000</f>
        <v>1813.821782178218</v>
      </c>
      <c r="E10" s="29"/>
      <c r="F10" s="30"/>
    </row>
    <row r="11" spans="1:6" ht="14.4" x14ac:dyDescent="0.3">
      <c r="A11" s="31" t="s">
        <v>11</v>
      </c>
      <c r="B11" s="32" t="s">
        <v>12</v>
      </c>
      <c r="C11" s="33">
        <f>C12+C13+C14+C15+C16</f>
        <v>554.28499999999997</v>
      </c>
      <c r="D11" s="34">
        <f>C11/C97*1000</f>
        <v>1371.9925742574258</v>
      </c>
      <c r="E11" s="35"/>
      <c r="F11" s="30"/>
    </row>
    <row r="12" spans="1:6" ht="14.4" x14ac:dyDescent="0.3">
      <c r="A12" s="36" t="s">
        <v>13</v>
      </c>
      <c r="B12" s="37" t="s">
        <v>14</v>
      </c>
      <c r="C12" s="33">
        <v>468.14299999999997</v>
      </c>
      <c r="D12" s="34">
        <f>C12/C97*1000</f>
        <v>1158.7698019801981</v>
      </c>
      <c r="E12" s="35"/>
      <c r="F12" s="30"/>
    </row>
    <row r="13" spans="1:6" ht="14.4" x14ac:dyDescent="0.3">
      <c r="A13" s="36" t="s">
        <v>15</v>
      </c>
      <c r="B13" s="37" t="s">
        <v>16</v>
      </c>
      <c r="C13" s="33">
        <v>70.703999999999994</v>
      </c>
      <c r="D13" s="34">
        <f>C13/C97*1000</f>
        <v>175.009900990099</v>
      </c>
      <c r="E13" s="35"/>
      <c r="F13" s="30"/>
    </row>
    <row r="14" spans="1:6" ht="14.4" x14ac:dyDescent="0.3">
      <c r="A14" s="31" t="s">
        <v>17</v>
      </c>
      <c r="B14" s="37" t="s">
        <v>18</v>
      </c>
      <c r="C14" s="33">
        <v>0</v>
      </c>
      <c r="D14" s="34">
        <v>0</v>
      </c>
      <c r="E14" s="35"/>
      <c r="F14" s="30"/>
    </row>
    <row r="15" spans="1:6" ht="14.4" x14ac:dyDescent="0.3">
      <c r="A15" s="31" t="s">
        <v>19</v>
      </c>
      <c r="B15" s="38" t="s">
        <v>20</v>
      </c>
      <c r="C15" s="33">
        <v>10.846</v>
      </c>
      <c r="D15" s="34">
        <f>C15/C97*1000</f>
        <v>26.846534653465348</v>
      </c>
      <c r="E15" s="35"/>
      <c r="F15" s="30"/>
    </row>
    <row r="16" spans="1:6" ht="14.4" x14ac:dyDescent="0.3">
      <c r="A16" s="31" t="s">
        <v>21</v>
      </c>
      <c r="B16" s="38" t="s">
        <v>22</v>
      </c>
      <c r="C16" s="33">
        <v>4.5919999999999996</v>
      </c>
      <c r="D16" s="34">
        <f>C16/C97*1000</f>
        <v>11.366336633663366</v>
      </c>
      <c r="E16" s="35"/>
      <c r="F16" s="30"/>
    </row>
    <row r="17" spans="1:6" ht="27" x14ac:dyDescent="0.3">
      <c r="A17" s="31" t="s">
        <v>23</v>
      </c>
      <c r="B17" s="39" t="s">
        <v>24</v>
      </c>
      <c r="C17" s="33">
        <v>111.85299999999999</v>
      </c>
      <c r="D17" s="34">
        <f>C17/C97*1000</f>
        <v>276.86386138613864</v>
      </c>
      <c r="E17" s="35"/>
      <c r="F17" s="30"/>
    </row>
    <row r="18" spans="1:6" ht="14.4" x14ac:dyDescent="0.3">
      <c r="A18" s="31" t="s">
        <v>25</v>
      </c>
      <c r="B18" s="32" t="s">
        <v>26</v>
      </c>
      <c r="C18" s="33">
        <f>C19+C20</f>
        <v>6.2969999999999997</v>
      </c>
      <c r="D18" s="34">
        <f>C18/C97*1000</f>
        <v>15.586633663366337</v>
      </c>
      <c r="E18" s="35"/>
      <c r="F18" s="30"/>
    </row>
    <row r="19" spans="1:6" ht="14.4" x14ac:dyDescent="0.3">
      <c r="A19" s="36" t="s">
        <v>27</v>
      </c>
      <c r="B19" s="37" t="s">
        <v>28</v>
      </c>
      <c r="C19" s="33">
        <v>6.2969999999999997</v>
      </c>
      <c r="D19" s="34">
        <f>C19/C97*1000</f>
        <v>15.586633663366337</v>
      </c>
      <c r="E19" s="35"/>
      <c r="F19" s="30"/>
    </row>
    <row r="20" spans="1:6" ht="14.4" x14ac:dyDescent="0.3">
      <c r="A20" s="36" t="s">
        <v>29</v>
      </c>
      <c r="B20" s="37" t="s">
        <v>30</v>
      </c>
      <c r="C20" s="33">
        <v>0</v>
      </c>
      <c r="D20" s="34">
        <f>C20/C97*1000</f>
        <v>0</v>
      </c>
      <c r="E20" s="35"/>
      <c r="F20" s="30"/>
    </row>
    <row r="21" spans="1:6" ht="14.4" x14ac:dyDescent="0.3">
      <c r="A21" s="31" t="s">
        <v>31</v>
      </c>
      <c r="B21" s="32" t="s">
        <v>32</v>
      </c>
      <c r="C21" s="33">
        <f>C22+C23</f>
        <v>60.349000000000004</v>
      </c>
      <c r="D21" s="34">
        <f>C21/C97*1000</f>
        <v>149.37871287128715</v>
      </c>
      <c r="E21" s="35"/>
      <c r="F21" s="30"/>
    </row>
    <row r="22" spans="1:6" ht="28.2" x14ac:dyDescent="0.3">
      <c r="A22" s="36" t="s">
        <v>33</v>
      </c>
      <c r="B22" s="38" t="s">
        <v>34</v>
      </c>
      <c r="C22" s="33">
        <v>44.393000000000001</v>
      </c>
      <c r="D22" s="34">
        <f>C22/C97*1000</f>
        <v>109.88366336633663</v>
      </c>
      <c r="E22" s="35"/>
      <c r="F22" s="30"/>
    </row>
    <row r="23" spans="1:6" ht="14.4" x14ac:dyDescent="0.3">
      <c r="A23" s="36" t="s">
        <v>35</v>
      </c>
      <c r="B23" s="37" t="s">
        <v>36</v>
      </c>
      <c r="C23" s="33">
        <v>15.956</v>
      </c>
      <c r="D23" s="34">
        <f>C23/C97*1000</f>
        <v>39.495049504950494</v>
      </c>
      <c r="E23" s="35"/>
      <c r="F23" s="30"/>
    </row>
    <row r="24" spans="1:6" ht="14.4" x14ac:dyDescent="0.3">
      <c r="A24" s="40" t="s">
        <v>37</v>
      </c>
      <c r="B24" s="32" t="s">
        <v>38</v>
      </c>
      <c r="C24" s="41">
        <f>C25+C26</f>
        <v>31.574000000000002</v>
      </c>
      <c r="D24" s="34">
        <f>C24/C97*1000</f>
        <v>78.153465346534659</v>
      </c>
      <c r="E24" s="29"/>
      <c r="F24" s="30"/>
    </row>
    <row r="25" spans="1:6" ht="28.2" x14ac:dyDescent="0.3">
      <c r="A25" s="36" t="s">
        <v>39</v>
      </c>
      <c r="B25" s="38" t="s">
        <v>34</v>
      </c>
      <c r="C25" s="33">
        <v>22.577000000000002</v>
      </c>
      <c r="D25" s="34">
        <f>C25/C97*1000</f>
        <v>55.883663366336634</v>
      </c>
      <c r="E25" s="35"/>
      <c r="F25" s="30"/>
    </row>
    <row r="26" spans="1:6" ht="14.4" x14ac:dyDescent="0.3">
      <c r="A26" s="36" t="s">
        <v>40</v>
      </c>
      <c r="B26" s="37" t="s">
        <v>36</v>
      </c>
      <c r="C26" s="33">
        <v>8.9969999999999999</v>
      </c>
      <c r="D26" s="34">
        <f>C26/C97*1000</f>
        <v>22.269801980198018</v>
      </c>
      <c r="E26" s="35"/>
      <c r="F26" s="30"/>
    </row>
    <row r="27" spans="1:6" ht="14.4" x14ac:dyDescent="0.3">
      <c r="A27" s="42" t="s">
        <v>41</v>
      </c>
      <c r="B27" s="43" t="s">
        <v>42</v>
      </c>
      <c r="C27" s="41">
        <f>C10+C24</f>
        <v>764.35799999999995</v>
      </c>
      <c r="D27" s="34">
        <f>C27:C28/C97*1000</f>
        <v>1891.9752475247524</v>
      </c>
      <c r="E27" s="30"/>
      <c r="F27" s="30"/>
    </row>
    <row r="28" spans="1:6" ht="14.4" x14ac:dyDescent="0.3">
      <c r="A28" s="40" t="s">
        <v>43</v>
      </c>
      <c r="B28" s="32" t="s">
        <v>44</v>
      </c>
      <c r="C28" s="33">
        <v>0</v>
      </c>
      <c r="D28" s="34">
        <v>0</v>
      </c>
      <c r="E28" s="30"/>
      <c r="F28" s="30"/>
    </row>
    <row r="29" spans="1:6" ht="14.4" x14ac:dyDescent="0.3">
      <c r="A29" s="40" t="s">
        <v>45</v>
      </c>
      <c r="B29" s="32" t="s">
        <v>46</v>
      </c>
      <c r="C29" s="41">
        <f>C30+C31+C32</f>
        <v>37.285000000000004</v>
      </c>
      <c r="D29" s="34">
        <f>C29/C97*1000</f>
        <v>92.28960396039605</v>
      </c>
      <c r="E29" s="30"/>
      <c r="F29" s="30"/>
    </row>
    <row r="30" spans="1:6" ht="14.4" x14ac:dyDescent="0.3">
      <c r="A30" s="31" t="s">
        <v>47</v>
      </c>
      <c r="B30" s="37" t="s">
        <v>48</v>
      </c>
      <c r="C30" s="33">
        <v>6.7110000000000003</v>
      </c>
      <c r="D30" s="34">
        <f>C30/C97*1000</f>
        <v>16.611386138613863</v>
      </c>
      <c r="E30" s="30"/>
      <c r="F30" s="30"/>
    </row>
    <row r="31" spans="1:6" ht="14.4" x14ac:dyDescent="0.3">
      <c r="A31" s="31" t="s">
        <v>49</v>
      </c>
      <c r="B31" s="38" t="s">
        <v>50</v>
      </c>
      <c r="C31" s="33">
        <v>0</v>
      </c>
      <c r="D31" s="34">
        <f>C31/C97*1000</f>
        <v>0</v>
      </c>
      <c r="E31" s="44"/>
      <c r="F31" s="30"/>
    </row>
    <row r="32" spans="1:6" ht="14.4" x14ac:dyDescent="0.3">
      <c r="A32" s="31" t="s">
        <v>51</v>
      </c>
      <c r="B32" s="39" t="s">
        <v>52</v>
      </c>
      <c r="C32" s="33">
        <v>30.574000000000002</v>
      </c>
      <c r="D32" s="34">
        <f>C32/C96*1000</f>
        <v>75.678217821782169</v>
      </c>
      <c r="E32" s="30"/>
      <c r="F32" s="30"/>
    </row>
    <row r="33" spans="1:6" ht="27" x14ac:dyDescent="0.3">
      <c r="A33" s="45" t="s">
        <v>53</v>
      </c>
      <c r="B33" s="43" t="s">
        <v>54</v>
      </c>
      <c r="C33" s="41">
        <f>C27+C28+C29</f>
        <v>801.64299999999992</v>
      </c>
      <c r="D33" s="34">
        <f>C33/C97*1000+0.003</f>
        <v>1984.2678514851482</v>
      </c>
      <c r="E33" s="30"/>
      <c r="F33" s="30"/>
    </row>
    <row r="34" spans="1:6" ht="14.4" x14ac:dyDescent="0.3">
      <c r="A34" s="45" t="s">
        <v>55</v>
      </c>
      <c r="B34" s="43" t="s">
        <v>56</v>
      </c>
      <c r="C34" s="46" t="s">
        <v>57</v>
      </c>
      <c r="D34" s="47">
        <f>C33/C97*1000+0.003</f>
        <v>1984.2678514851482</v>
      </c>
      <c r="E34" s="21"/>
      <c r="F34" s="30"/>
    </row>
    <row r="35" spans="1:6" ht="14.4" x14ac:dyDescent="0.3">
      <c r="A35" s="45"/>
      <c r="B35" s="48" t="s">
        <v>58</v>
      </c>
      <c r="C35" s="46"/>
      <c r="D35" s="47"/>
      <c r="E35" s="21"/>
      <c r="F35" s="30"/>
    </row>
    <row r="36" spans="1:6" ht="14.4" x14ac:dyDescent="0.3">
      <c r="A36" s="25" t="s">
        <v>59</v>
      </c>
      <c r="B36" s="26" t="s">
        <v>10</v>
      </c>
      <c r="C36" s="46">
        <v>0</v>
      </c>
      <c r="D36" s="49">
        <v>0</v>
      </c>
      <c r="E36" s="21"/>
      <c r="F36" s="30"/>
    </row>
    <row r="37" spans="1:6" ht="14.4" x14ac:dyDescent="0.3">
      <c r="A37" s="31" t="s">
        <v>60</v>
      </c>
      <c r="B37" s="32" t="s">
        <v>12</v>
      </c>
      <c r="C37" s="46">
        <v>0</v>
      </c>
      <c r="D37" s="49">
        <v>0</v>
      </c>
      <c r="E37" s="21"/>
      <c r="F37" s="30"/>
    </row>
    <row r="38" spans="1:6" ht="14.4" x14ac:dyDescent="0.3">
      <c r="A38" s="31" t="s">
        <v>61</v>
      </c>
      <c r="B38" s="37" t="s">
        <v>16</v>
      </c>
      <c r="C38" s="46">
        <v>0</v>
      </c>
      <c r="D38" s="49">
        <v>0</v>
      </c>
      <c r="E38" s="21"/>
      <c r="F38" s="30"/>
    </row>
    <row r="39" spans="1:6" ht="14.4" x14ac:dyDescent="0.3">
      <c r="A39" s="31" t="s">
        <v>62</v>
      </c>
      <c r="B39" s="38" t="s">
        <v>20</v>
      </c>
      <c r="C39" s="46">
        <v>0</v>
      </c>
      <c r="D39" s="49">
        <v>0</v>
      </c>
      <c r="E39" s="21"/>
      <c r="F39" s="30"/>
    </row>
    <row r="40" spans="1:6" ht="27" x14ac:dyDescent="0.3">
      <c r="A40" s="31" t="s">
        <v>63</v>
      </c>
      <c r="B40" s="39" t="s">
        <v>64</v>
      </c>
      <c r="C40" s="46">
        <v>0</v>
      </c>
      <c r="D40" s="49">
        <v>0</v>
      </c>
      <c r="E40" s="21"/>
      <c r="F40" s="30"/>
    </row>
    <row r="41" spans="1:6" ht="14.4" x14ac:dyDescent="0.3">
      <c r="A41" s="31" t="s">
        <v>65</v>
      </c>
      <c r="B41" s="38" t="s">
        <v>22</v>
      </c>
      <c r="C41" s="46">
        <v>0</v>
      </c>
      <c r="D41" s="49">
        <v>0</v>
      </c>
      <c r="E41" s="21"/>
      <c r="F41" s="30"/>
    </row>
    <row r="42" spans="1:6" ht="27" x14ac:dyDescent="0.3">
      <c r="A42" s="31" t="s">
        <v>66</v>
      </c>
      <c r="B42" s="39" t="s">
        <v>24</v>
      </c>
      <c r="C42" s="46">
        <v>0</v>
      </c>
      <c r="D42" s="49">
        <v>0</v>
      </c>
      <c r="E42" s="21"/>
      <c r="F42" s="30"/>
    </row>
    <row r="43" spans="1:6" ht="14.4" x14ac:dyDescent="0.3">
      <c r="A43" s="31" t="s">
        <v>67</v>
      </c>
      <c r="B43" s="32" t="s">
        <v>26</v>
      </c>
      <c r="C43" s="46">
        <v>0</v>
      </c>
      <c r="D43" s="49">
        <v>0</v>
      </c>
      <c r="E43" s="21"/>
      <c r="F43" s="30"/>
    </row>
    <row r="44" spans="1:6" ht="14.4" x14ac:dyDescent="0.3">
      <c r="A44" s="31" t="s">
        <v>68</v>
      </c>
      <c r="B44" s="37" t="s">
        <v>28</v>
      </c>
      <c r="C44" s="46">
        <v>0</v>
      </c>
      <c r="D44" s="49">
        <v>0</v>
      </c>
      <c r="E44" s="21"/>
      <c r="F44" s="30"/>
    </row>
    <row r="45" spans="1:6" ht="14.4" x14ac:dyDescent="0.3">
      <c r="A45" s="31" t="s">
        <v>69</v>
      </c>
      <c r="B45" s="37" t="s">
        <v>30</v>
      </c>
      <c r="C45" s="46">
        <v>0</v>
      </c>
      <c r="D45" s="49">
        <v>0</v>
      </c>
      <c r="E45" s="21"/>
      <c r="F45" s="30"/>
    </row>
    <row r="46" spans="1:6" ht="14.4" x14ac:dyDescent="0.3">
      <c r="A46" s="50" t="s">
        <v>70</v>
      </c>
      <c r="B46" s="32" t="s">
        <v>32</v>
      </c>
      <c r="C46" s="46">
        <v>0</v>
      </c>
      <c r="D46" s="51">
        <v>0</v>
      </c>
      <c r="E46" s="21"/>
      <c r="F46" s="30"/>
    </row>
    <row r="47" spans="1:6" ht="28.2" x14ac:dyDescent="0.3">
      <c r="A47" s="52" t="s">
        <v>71</v>
      </c>
      <c r="B47" s="53" t="s">
        <v>34</v>
      </c>
      <c r="C47" s="24">
        <v>0</v>
      </c>
      <c r="D47" s="54">
        <v>0</v>
      </c>
      <c r="E47" s="21"/>
      <c r="F47" s="30"/>
    </row>
    <row r="48" spans="1:6" ht="14.4" x14ac:dyDescent="0.3">
      <c r="A48" s="31" t="s">
        <v>72</v>
      </c>
      <c r="B48" s="37" t="s">
        <v>36</v>
      </c>
      <c r="C48" s="46">
        <v>0</v>
      </c>
      <c r="D48" s="49">
        <v>0</v>
      </c>
      <c r="E48" s="21"/>
      <c r="F48" s="30"/>
    </row>
    <row r="49" spans="1:6" ht="14.4" x14ac:dyDescent="0.3">
      <c r="A49" s="7" t="s">
        <v>37</v>
      </c>
      <c r="B49" s="7"/>
      <c r="C49" s="7"/>
      <c r="D49" s="7"/>
      <c r="E49" s="7"/>
      <c r="F49" s="7"/>
    </row>
    <row r="50" spans="1:6" ht="14.4" x14ac:dyDescent="0.3">
      <c r="A50" s="55"/>
      <c r="B50" s="13"/>
      <c r="C50" s="56"/>
      <c r="D50" s="44"/>
      <c r="E50" s="21"/>
      <c r="F50" s="30"/>
    </row>
    <row r="51" spans="1:6" ht="14.4" x14ac:dyDescent="0.3">
      <c r="A51" s="19" t="s">
        <v>8</v>
      </c>
      <c r="B51" s="20">
        <v>2</v>
      </c>
      <c r="C51" s="20">
        <v>3</v>
      </c>
      <c r="D51" s="16">
        <v>4</v>
      </c>
      <c r="E51" s="21"/>
      <c r="F51" s="30"/>
    </row>
    <row r="52" spans="1:6" ht="14.4" x14ac:dyDescent="0.3">
      <c r="A52" s="40" t="s">
        <v>73</v>
      </c>
      <c r="B52" s="32" t="s">
        <v>38</v>
      </c>
      <c r="C52" s="46">
        <v>0</v>
      </c>
      <c r="D52" s="49">
        <v>0</v>
      </c>
      <c r="E52" s="21"/>
      <c r="F52" s="30"/>
    </row>
    <row r="53" spans="1:6" ht="28.2" x14ac:dyDescent="0.3">
      <c r="A53" s="31" t="s">
        <v>74</v>
      </c>
      <c r="B53" s="38" t="s">
        <v>34</v>
      </c>
      <c r="C53" s="46">
        <v>0</v>
      </c>
      <c r="D53" s="49">
        <v>0</v>
      </c>
      <c r="E53" s="21"/>
      <c r="F53" s="30"/>
    </row>
    <row r="54" spans="1:6" ht="14.4" x14ac:dyDescent="0.3">
      <c r="A54" s="31" t="s">
        <v>75</v>
      </c>
      <c r="B54" s="37" t="s">
        <v>36</v>
      </c>
      <c r="C54" s="46">
        <v>0</v>
      </c>
      <c r="D54" s="49">
        <v>0</v>
      </c>
      <c r="E54" s="21"/>
      <c r="F54" s="30"/>
    </row>
    <row r="55" spans="1:6" ht="14.4" x14ac:dyDescent="0.3">
      <c r="A55" s="42" t="s">
        <v>76</v>
      </c>
      <c r="B55" s="43" t="s">
        <v>77</v>
      </c>
      <c r="C55" s="46">
        <v>0</v>
      </c>
      <c r="D55" s="49">
        <v>0</v>
      </c>
      <c r="E55" s="21"/>
      <c r="F55" s="30"/>
    </row>
    <row r="56" spans="1:6" ht="14.4" x14ac:dyDescent="0.3">
      <c r="A56" s="40" t="s">
        <v>78</v>
      </c>
      <c r="B56" s="32" t="s">
        <v>44</v>
      </c>
      <c r="C56" s="46">
        <v>0</v>
      </c>
      <c r="D56" s="49">
        <v>0</v>
      </c>
      <c r="E56" s="21"/>
      <c r="F56" s="30"/>
    </row>
    <row r="57" spans="1:6" ht="14.4" x14ac:dyDescent="0.3">
      <c r="A57" s="40" t="s">
        <v>79</v>
      </c>
      <c r="B57" s="32" t="s">
        <v>46</v>
      </c>
      <c r="C57" s="46">
        <v>0</v>
      </c>
      <c r="D57" s="49">
        <v>0</v>
      </c>
      <c r="E57" s="21"/>
      <c r="F57" s="30"/>
    </row>
    <row r="58" spans="1:6" ht="14.4" x14ac:dyDescent="0.3">
      <c r="A58" s="31" t="s">
        <v>80</v>
      </c>
      <c r="B58" s="37" t="s">
        <v>48</v>
      </c>
      <c r="C58" s="46">
        <v>0</v>
      </c>
      <c r="D58" s="49">
        <v>0</v>
      </c>
      <c r="E58" s="21"/>
      <c r="F58" s="30"/>
    </row>
    <row r="59" spans="1:6" ht="14.4" x14ac:dyDescent="0.3">
      <c r="A59" s="31" t="s">
        <v>81</v>
      </c>
      <c r="B59" s="38" t="s">
        <v>50</v>
      </c>
      <c r="C59" s="46">
        <v>0</v>
      </c>
      <c r="D59" s="49">
        <v>0</v>
      </c>
      <c r="E59" s="21"/>
      <c r="F59" s="30"/>
    </row>
    <row r="60" spans="1:6" ht="14.4" x14ac:dyDescent="0.3">
      <c r="A60" s="31" t="s">
        <v>82</v>
      </c>
      <c r="B60" s="39" t="s">
        <v>52</v>
      </c>
      <c r="C60" s="46">
        <v>0</v>
      </c>
      <c r="D60" s="49">
        <v>0</v>
      </c>
      <c r="E60" s="21"/>
      <c r="F60" s="30"/>
    </row>
    <row r="61" spans="1:6" ht="27" x14ac:dyDescent="0.3">
      <c r="A61" s="45" t="s">
        <v>83</v>
      </c>
      <c r="B61" s="43" t="s">
        <v>84</v>
      </c>
      <c r="C61" s="46">
        <v>0</v>
      </c>
      <c r="D61" s="47">
        <v>0</v>
      </c>
      <c r="E61" s="21"/>
      <c r="F61" s="30"/>
    </row>
    <row r="62" spans="1:6" ht="14.4" x14ac:dyDescent="0.3">
      <c r="A62" s="45" t="s">
        <v>85</v>
      </c>
      <c r="B62" s="43" t="s">
        <v>86</v>
      </c>
      <c r="C62" s="46">
        <v>0</v>
      </c>
      <c r="D62" s="47">
        <v>0</v>
      </c>
      <c r="E62" s="21"/>
      <c r="F62" s="30"/>
    </row>
    <row r="63" spans="1:6" ht="14.4" x14ac:dyDescent="0.3">
      <c r="A63" s="45"/>
      <c r="B63" s="43" t="s">
        <v>87</v>
      </c>
      <c r="C63" s="46"/>
      <c r="D63" s="47"/>
      <c r="E63" s="21"/>
      <c r="F63" s="30"/>
    </row>
    <row r="64" spans="1:6" ht="14.4" x14ac:dyDescent="0.3">
      <c r="A64" s="25" t="s">
        <v>88</v>
      </c>
      <c r="B64" s="26" t="s">
        <v>10</v>
      </c>
      <c r="C64" s="46">
        <f>C65+C66+C67+C70</f>
        <v>20.912000000000003</v>
      </c>
      <c r="D64" s="49">
        <f>C64/C97*1000</f>
        <v>51.762376237623769</v>
      </c>
      <c r="E64" s="21"/>
      <c r="F64" s="30"/>
    </row>
    <row r="65" spans="1:6" ht="14.4" x14ac:dyDescent="0.3">
      <c r="A65" s="31" t="s">
        <v>89</v>
      </c>
      <c r="B65" s="32" t="s">
        <v>90</v>
      </c>
      <c r="C65" s="46">
        <v>3.8570000000000002</v>
      </c>
      <c r="D65" s="49">
        <f>C65/C97*1000</f>
        <v>9.5470297029702973</v>
      </c>
      <c r="E65" s="21"/>
      <c r="F65" s="30"/>
    </row>
    <row r="66" spans="1:6" ht="27" x14ac:dyDescent="0.3">
      <c r="A66" s="31" t="s">
        <v>91</v>
      </c>
      <c r="B66" s="39" t="s">
        <v>24</v>
      </c>
      <c r="C66" s="46">
        <v>14.836</v>
      </c>
      <c r="D66" s="49">
        <f>C66/C97*1000</f>
        <v>36.722772277227719</v>
      </c>
      <c r="E66" s="21"/>
      <c r="F66" s="30"/>
    </row>
    <row r="67" spans="1:6" ht="14.4" x14ac:dyDescent="0.3">
      <c r="A67" s="31" t="s">
        <v>92</v>
      </c>
      <c r="B67" s="32" t="s">
        <v>26</v>
      </c>
      <c r="C67" s="46">
        <f>C68+C69</f>
        <v>0.497</v>
      </c>
      <c r="D67" s="49">
        <f>C67/C97*1000</f>
        <v>1.2301980198019802</v>
      </c>
      <c r="E67" s="21"/>
      <c r="F67" s="30"/>
    </row>
    <row r="68" spans="1:6" ht="14.4" x14ac:dyDescent="0.3">
      <c r="A68" s="36" t="s">
        <v>93</v>
      </c>
      <c r="B68" s="37" t="s">
        <v>28</v>
      </c>
      <c r="C68" s="46">
        <v>5.8999999999999997E-2</v>
      </c>
      <c r="D68" s="49">
        <f>C68/C97*1000</f>
        <v>0.14603960396039603</v>
      </c>
      <c r="E68" s="21"/>
      <c r="F68" s="30"/>
    </row>
    <row r="69" spans="1:6" ht="14.4" x14ac:dyDescent="0.3">
      <c r="A69" s="36" t="s">
        <v>94</v>
      </c>
      <c r="B69" s="37" t="s">
        <v>30</v>
      </c>
      <c r="C69" s="46">
        <v>0.438</v>
      </c>
      <c r="D69" s="49">
        <f>C69/C97*1000</f>
        <v>1.0841584158415842</v>
      </c>
      <c r="E69" s="21"/>
      <c r="F69" s="30"/>
    </row>
    <row r="70" spans="1:6" ht="14.4" x14ac:dyDescent="0.3">
      <c r="A70" s="45" t="s">
        <v>95</v>
      </c>
      <c r="B70" s="32" t="s">
        <v>32</v>
      </c>
      <c r="C70" s="46">
        <f>C71+C72</f>
        <v>1.722</v>
      </c>
      <c r="D70" s="49">
        <f>C70/C97*1000</f>
        <v>4.2623762376237631</v>
      </c>
      <c r="E70" s="21"/>
      <c r="F70" s="30"/>
    </row>
    <row r="71" spans="1:6" ht="28.2" x14ac:dyDescent="0.3">
      <c r="A71" s="31" t="s">
        <v>96</v>
      </c>
      <c r="B71" s="38" t="s">
        <v>34</v>
      </c>
      <c r="C71" s="46">
        <v>1.266</v>
      </c>
      <c r="D71" s="49">
        <f>C71/C97*1000</f>
        <v>3.1336633663366338</v>
      </c>
      <c r="E71" s="21"/>
      <c r="F71" s="30"/>
    </row>
    <row r="72" spans="1:6" ht="14.4" x14ac:dyDescent="0.3">
      <c r="A72" s="31" t="s">
        <v>97</v>
      </c>
      <c r="B72" s="37" t="s">
        <v>36</v>
      </c>
      <c r="C72" s="46">
        <v>0.45600000000000002</v>
      </c>
      <c r="D72" s="49">
        <f>C72/C97*1000</f>
        <v>1.1287128712871288</v>
      </c>
      <c r="E72" s="21"/>
      <c r="F72" s="30"/>
    </row>
    <row r="73" spans="1:6" ht="14.4" x14ac:dyDescent="0.3">
      <c r="A73" s="40" t="s">
        <v>98</v>
      </c>
      <c r="B73" s="32" t="s">
        <v>38</v>
      </c>
      <c r="C73" s="57">
        <f>C74+C75</f>
        <v>0.90100000000000002</v>
      </c>
      <c r="D73" s="49">
        <f>C73/C97*1000</f>
        <v>2.2301980198019806</v>
      </c>
      <c r="E73" s="21"/>
      <c r="F73" s="30"/>
    </row>
    <row r="74" spans="1:6" ht="28.2" x14ac:dyDescent="0.3">
      <c r="A74" s="31" t="s">
        <v>99</v>
      </c>
      <c r="B74" s="38" t="s">
        <v>34</v>
      </c>
      <c r="C74" s="46">
        <v>0.64400000000000002</v>
      </c>
      <c r="D74" s="49">
        <f>C74/C97*1000</f>
        <v>1.5940594059405941</v>
      </c>
      <c r="E74" s="21"/>
      <c r="F74" s="30"/>
    </row>
    <row r="75" spans="1:6" ht="14.4" x14ac:dyDescent="0.3">
      <c r="A75" s="31" t="s">
        <v>100</v>
      </c>
      <c r="B75" s="37" t="s">
        <v>36</v>
      </c>
      <c r="C75" s="46">
        <v>0.25700000000000001</v>
      </c>
      <c r="D75" s="49">
        <f>C75/C97*1000</f>
        <v>0.63613861386138615</v>
      </c>
      <c r="E75" s="21"/>
      <c r="F75" s="30"/>
    </row>
    <row r="76" spans="1:6" ht="27" x14ac:dyDescent="0.3">
      <c r="A76" s="31" t="s">
        <v>101</v>
      </c>
      <c r="B76" s="58" t="s">
        <v>102</v>
      </c>
      <c r="C76" s="46">
        <v>8.2780000000000005</v>
      </c>
      <c r="D76" s="49">
        <f>C76/C97*1000</f>
        <v>20.490099009900991</v>
      </c>
      <c r="E76" s="21"/>
      <c r="F76" s="30"/>
    </row>
    <row r="77" spans="1:6" ht="14.4" x14ac:dyDescent="0.3">
      <c r="A77" s="42" t="s">
        <v>103</v>
      </c>
      <c r="B77" s="43" t="s">
        <v>104</v>
      </c>
      <c r="C77" s="57">
        <f>C64+C73+C76</f>
        <v>30.091000000000001</v>
      </c>
      <c r="D77" s="47">
        <f>C77/C97*1000</f>
        <v>74.482673267326732</v>
      </c>
      <c r="E77" s="21"/>
      <c r="F77" s="30"/>
    </row>
    <row r="78" spans="1:6" ht="14.4" x14ac:dyDescent="0.3">
      <c r="A78" s="40" t="s">
        <v>105</v>
      </c>
      <c r="B78" s="39" t="s">
        <v>44</v>
      </c>
      <c r="C78" s="57">
        <v>0</v>
      </c>
      <c r="D78" s="47">
        <f>C78/C97*1000</f>
        <v>0</v>
      </c>
      <c r="E78" s="21"/>
      <c r="F78" s="30"/>
    </row>
    <row r="79" spans="1:6" ht="14.4" x14ac:dyDescent="0.3">
      <c r="A79" s="40" t="s">
        <v>106</v>
      </c>
      <c r="B79" s="32" t="s">
        <v>46</v>
      </c>
      <c r="C79" s="59">
        <f>C80+C82</f>
        <v>1.0649999999999999</v>
      </c>
      <c r="D79" s="49">
        <f>C79/C97*1000</f>
        <v>2.636138613861386</v>
      </c>
      <c r="E79" s="21"/>
      <c r="F79" s="30"/>
    </row>
    <row r="80" spans="1:6" ht="14.4" x14ac:dyDescent="0.3">
      <c r="A80" s="31" t="s">
        <v>107</v>
      </c>
      <c r="B80" s="37" t="s">
        <v>48</v>
      </c>
      <c r="C80" s="57">
        <v>0.192</v>
      </c>
      <c r="D80" s="49">
        <f>C80/C97*1000</f>
        <v>0.47524752475247523</v>
      </c>
      <c r="E80" s="21"/>
      <c r="F80" s="30"/>
    </row>
    <row r="81" spans="1:6" ht="14.4" x14ac:dyDescent="0.3">
      <c r="A81" s="31" t="s">
        <v>108</v>
      </c>
      <c r="B81" s="38" t="s">
        <v>50</v>
      </c>
      <c r="C81" s="46">
        <v>0</v>
      </c>
      <c r="D81" s="49">
        <f>C81/C97*1000</f>
        <v>0</v>
      </c>
      <c r="E81" s="21"/>
      <c r="F81" s="30"/>
    </row>
    <row r="82" spans="1:6" ht="14.4" x14ac:dyDescent="0.3">
      <c r="A82" s="31" t="s">
        <v>109</v>
      </c>
      <c r="B82" s="39" t="s">
        <v>52</v>
      </c>
      <c r="C82" s="46">
        <v>0.873</v>
      </c>
      <c r="D82" s="49">
        <f>C82/C97*1000</f>
        <v>2.1608910891089113</v>
      </c>
      <c r="E82" s="21"/>
      <c r="F82" s="30"/>
    </row>
    <row r="83" spans="1:6" ht="27" x14ac:dyDescent="0.3">
      <c r="A83" s="45" t="s">
        <v>110</v>
      </c>
      <c r="B83" s="43" t="s">
        <v>111</v>
      </c>
      <c r="C83" s="57">
        <f>C77+C79</f>
        <v>31.156000000000002</v>
      </c>
      <c r="D83" s="47">
        <f>C83/C97*1000</f>
        <v>77.118811881188122</v>
      </c>
      <c r="E83" s="21"/>
      <c r="F83" s="30"/>
    </row>
    <row r="84" spans="1:6" ht="14.4" x14ac:dyDescent="0.3">
      <c r="A84" s="45" t="s">
        <v>112</v>
      </c>
      <c r="B84" s="43" t="s">
        <v>113</v>
      </c>
      <c r="C84" s="46"/>
      <c r="D84" s="47">
        <f>C83/C97*1000</f>
        <v>77.118811881188122</v>
      </c>
      <c r="E84" s="21"/>
      <c r="F84" s="30"/>
    </row>
    <row r="85" spans="1:6" ht="14.4" x14ac:dyDescent="0.3">
      <c r="A85" s="45" t="s">
        <v>114</v>
      </c>
      <c r="B85" s="43" t="s">
        <v>115</v>
      </c>
      <c r="C85" s="57">
        <f>C27+C55+C77</f>
        <v>794.44899999999996</v>
      </c>
      <c r="D85" s="47">
        <f>D27+D55+D77</f>
        <v>1966.4579207920792</v>
      </c>
      <c r="E85" s="21"/>
      <c r="F85" s="30"/>
    </row>
    <row r="86" spans="1:6" ht="14.4" x14ac:dyDescent="0.3">
      <c r="A86" s="45" t="s">
        <v>116</v>
      </c>
      <c r="B86" s="43" t="s">
        <v>44</v>
      </c>
      <c r="C86" s="57">
        <v>0</v>
      </c>
      <c r="D86" s="47">
        <v>0</v>
      </c>
      <c r="E86" s="21"/>
      <c r="F86" s="30"/>
    </row>
    <row r="87" spans="1:6" ht="14.4" x14ac:dyDescent="0.3">
      <c r="A87" s="45" t="s">
        <v>117</v>
      </c>
      <c r="B87" s="43" t="s">
        <v>118</v>
      </c>
      <c r="C87" s="57">
        <f>C29+C79</f>
        <v>38.35</v>
      </c>
      <c r="D87" s="47">
        <f>D29+D57+D79</f>
        <v>94.925742574257441</v>
      </c>
      <c r="E87" s="21"/>
      <c r="F87" s="30"/>
    </row>
    <row r="88" spans="1:6" ht="14.4" x14ac:dyDescent="0.3">
      <c r="A88" s="31" t="s">
        <v>119</v>
      </c>
      <c r="B88" s="37" t="s">
        <v>48</v>
      </c>
      <c r="C88" s="57">
        <f>C30+C80</f>
        <v>6.9030000000000005</v>
      </c>
      <c r="D88" s="49">
        <f>D30+D58+D80</f>
        <v>17.086633663366339</v>
      </c>
      <c r="E88" s="21"/>
      <c r="F88" s="30"/>
    </row>
    <row r="89" spans="1:6" ht="18" customHeight="1" x14ac:dyDescent="0.3">
      <c r="A89" s="31" t="s">
        <v>120</v>
      </c>
      <c r="B89" s="38" t="s">
        <v>50</v>
      </c>
      <c r="C89" s="57">
        <f>C31</f>
        <v>0</v>
      </c>
      <c r="D89" s="49">
        <f>D31+D59+D81</f>
        <v>0</v>
      </c>
      <c r="E89" s="21"/>
      <c r="F89" s="30"/>
    </row>
    <row r="90" spans="1:6" ht="14.4" x14ac:dyDescent="0.3">
      <c r="A90" s="31" t="s">
        <v>121</v>
      </c>
      <c r="B90" s="39" t="s">
        <v>52</v>
      </c>
      <c r="C90" s="57">
        <f>C82+C32</f>
        <v>31.447000000000003</v>
      </c>
      <c r="D90" s="49">
        <f>D32+D60+D82</f>
        <v>77.839108910891085</v>
      </c>
      <c r="E90" s="21"/>
      <c r="F90" s="30"/>
    </row>
    <row r="91" spans="1:6" ht="14.4" x14ac:dyDescent="0.3">
      <c r="A91" s="45" t="s">
        <v>122</v>
      </c>
      <c r="B91" s="43" t="s">
        <v>123</v>
      </c>
      <c r="C91" s="57">
        <f>C85+C87</f>
        <v>832.79899999999998</v>
      </c>
      <c r="D91" s="47">
        <f>C91/C97*1000+0.003</f>
        <v>2061.386663366337</v>
      </c>
      <c r="E91" s="60"/>
      <c r="F91" s="30"/>
    </row>
    <row r="92" spans="1:6" ht="14.4" x14ac:dyDescent="0.3">
      <c r="A92" s="45" t="s">
        <v>124</v>
      </c>
      <c r="B92" s="43" t="s">
        <v>125</v>
      </c>
      <c r="C92" s="57"/>
      <c r="D92" s="47">
        <f>D91</f>
        <v>2061.386663366337</v>
      </c>
      <c r="E92" s="60"/>
      <c r="F92" s="30"/>
    </row>
    <row r="93" spans="1:6" ht="14.4" x14ac:dyDescent="0.3">
      <c r="A93" s="45" t="s">
        <v>126</v>
      </c>
      <c r="B93" s="43" t="s">
        <v>127</v>
      </c>
      <c r="C93" s="57"/>
      <c r="D93" s="47">
        <f>D92*20%</f>
        <v>412.27733267326744</v>
      </c>
      <c r="E93" s="60"/>
      <c r="F93" s="30"/>
    </row>
    <row r="94" spans="1:6" ht="14.4" x14ac:dyDescent="0.3">
      <c r="A94" s="45" t="s">
        <v>128</v>
      </c>
      <c r="B94" s="43" t="s">
        <v>129</v>
      </c>
      <c r="C94" s="57"/>
      <c r="D94" s="47">
        <f>D92+D93+0.003</f>
        <v>2473.6669960396043</v>
      </c>
      <c r="E94" s="60"/>
      <c r="F94" s="30"/>
    </row>
    <row r="95" spans="1:6" ht="14.4" x14ac:dyDescent="0.3">
      <c r="A95" s="45" t="s">
        <v>130</v>
      </c>
      <c r="B95" s="43" t="s">
        <v>131</v>
      </c>
      <c r="C95" s="57"/>
      <c r="D95" s="47">
        <f>D94</f>
        <v>2473.6669960396043</v>
      </c>
      <c r="E95" s="60"/>
      <c r="F95" s="30"/>
    </row>
    <row r="96" spans="1:6" ht="18" customHeight="1" x14ac:dyDescent="0.3">
      <c r="A96" s="45" t="s">
        <v>132</v>
      </c>
      <c r="B96" s="43" t="s">
        <v>133</v>
      </c>
      <c r="C96" s="61">
        <v>404</v>
      </c>
      <c r="D96" s="47"/>
      <c r="E96" s="60"/>
      <c r="F96" s="30"/>
    </row>
    <row r="97" spans="1:6" ht="16.5" customHeight="1" x14ac:dyDescent="0.3">
      <c r="A97" s="45" t="s">
        <v>134</v>
      </c>
      <c r="B97" s="43" t="s">
        <v>135</v>
      </c>
      <c r="C97" s="61">
        <v>404</v>
      </c>
      <c r="D97" s="62"/>
      <c r="E97" s="30"/>
      <c r="F97" s="21"/>
    </row>
    <row r="98" spans="1:6" ht="14.4" x14ac:dyDescent="0.3">
      <c r="A98" s="63" t="s">
        <v>136</v>
      </c>
      <c r="B98" s="64" t="s">
        <v>137</v>
      </c>
      <c r="C98" s="65"/>
      <c r="D98" s="66">
        <f>D87/D85*100</f>
        <v>4.8272450465668664</v>
      </c>
      <c r="E98" s="13"/>
      <c r="F98" s="13"/>
    </row>
    <row r="99" spans="1:6" ht="14.4" x14ac:dyDescent="0.3">
      <c r="A99" s="67"/>
      <c r="B99" s="13"/>
      <c r="C99" s="13"/>
      <c r="D99" s="13"/>
      <c r="E99" s="13"/>
      <c r="F99" s="13"/>
    </row>
    <row r="100" spans="1:6" ht="14.4" x14ac:dyDescent="0.3">
      <c r="A100" s="67"/>
      <c r="B100" s="68" t="s">
        <v>138</v>
      </c>
      <c r="C100" s="13"/>
      <c r="D100" s="68" t="s">
        <v>139</v>
      </c>
      <c r="E100" s="13"/>
      <c r="F100" s="13"/>
    </row>
    <row r="101" spans="1:6" ht="14.4" x14ac:dyDescent="0.3">
      <c r="A101" s="67"/>
      <c r="B101" s="68" t="s">
        <v>140</v>
      </c>
      <c r="C101" s="13"/>
      <c r="D101" s="13" t="s">
        <v>141</v>
      </c>
      <c r="E101" s="13"/>
      <c r="F101" s="13"/>
    </row>
    <row r="102" spans="1:6" ht="14.4" x14ac:dyDescent="0.3">
      <c r="A102" s="67"/>
      <c r="B102" s="13"/>
      <c r="C102" s="13"/>
      <c r="D102" s="13"/>
      <c r="E102" s="13"/>
      <c r="F102" s="13"/>
    </row>
    <row r="103" spans="1:6" ht="14.4" x14ac:dyDescent="0.3">
      <c r="A103" s="67"/>
      <c r="B103" s="13"/>
      <c r="C103" s="13"/>
      <c r="D103" s="13"/>
      <c r="E103" s="13"/>
      <c r="F103" s="13"/>
    </row>
    <row r="104" spans="1:6" ht="14.4" x14ac:dyDescent="0.3">
      <c r="A104" s="69"/>
    </row>
    <row r="105" spans="1:6" ht="14.4" x14ac:dyDescent="0.3">
      <c r="A105" s="69"/>
    </row>
    <row r="106" spans="1:6" ht="14.4" x14ac:dyDescent="0.3">
      <c r="A106" s="69"/>
    </row>
    <row r="107" spans="1:6" ht="14.4" x14ac:dyDescent="0.3">
      <c r="A107" s="69"/>
    </row>
    <row r="108" spans="1:6" ht="14.4" x14ac:dyDescent="0.3">
      <c r="A108" s="69"/>
    </row>
    <row r="109" spans="1:6" ht="14.4" x14ac:dyDescent="0.3">
      <c r="A109" s="69"/>
    </row>
    <row r="110" spans="1:6" ht="14.4" x14ac:dyDescent="0.3">
      <c r="A110" s="69"/>
    </row>
    <row r="111" spans="1:6" ht="14.4" x14ac:dyDescent="0.3">
      <c r="A111" s="69"/>
    </row>
    <row r="112" spans="1:6" ht="14.4" x14ac:dyDescent="0.3">
      <c r="A112" s="69"/>
    </row>
    <row r="113" spans="1:1" ht="14.4" x14ac:dyDescent="0.3">
      <c r="A113" s="69"/>
    </row>
    <row r="114" spans="1:1" ht="14.4" x14ac:dyDescent="0.3">
      <c r="A114" s="69"/>
    </row>
    <row r="115" spans="1:1" ht="14.4" x14ac:dyDescent="0.3">
      <c r="A115" s="69"/>
    </row>
    <row r="116" spans="1:1" ht="14.4" x14ac:dyDescent="0.3">
      <c r="A116" s="69"/>
    </row>
    <row r="117" spans="1:1" ht="14.4" x14ac:dyDescent="0.3">
      <c r="A117" s="69"/>
    </row>
    <row r="118" spans="1:1" ht="14.4" x14ac:dyDescent="0.3">
      <c r="A118" s="69"/>
    </row>
    <row r="119" spans="1:1" ht="14.4" x14ac:dyDescent="0.3">
      <c r="A119" s="69"/>
    </row>
    <row r="120" spans="1:1" ht="14.4" x14ac:dyDescent="0.3">
      <c r="A120" s="69"/>
    </row>
    <row r="121" spans="1:1" ht="14.4" x14ac:dyDescent="0.3">
      <c r="A121" s="69"/>
    </row>
    <row r="122" spans="1:1" ht="14.4" x14ac:dyDescent="0.3">
      <c r="A122" s="69"/>
    </row>
    <row r="123" spans="1:1" ht="14.4" x14ac:dyDescent="0.3">
      <c r="A123" s="69"/>
    </row>
    <row r="124" spans="1:1" ht="14.4" x14ac:dyDescent="0.3">
      <c r="A124" s="69"/>
    </row>
    <row r="125" spans="1:1" ht="14.4" x14ac:dyDescent="0.3">
      <c r="A125" s="69"/>
    </row>
    <row r="126" spans="1:1" ht="14.4" x14ac:dyDescent="0.3">
      <c r="A126" s="69"/>
    </row>
    <row r="127" spans="1:1" ht="14.4" x14ac:dyDescent="0.3">
      <c r="A127" s="69"/>
    </row>
    <row r="128" spans="1:1" ht="14.4" x14ac:dyDescent="0.3">
      <c r="A128" s="69"/>
    </row>
    <row r="129" spans="1:1" ht="14.4" x14ac:dyDescent="0.3">
      <c r="A129" s="69"/>
    </row>
    <row r="130" spans="1:1" ht="14.4" x14ac:dyDescent="0.3">
      <c r="A130" s="69"/>
    </row>
    <row r="131" spans="1:1" ht="14.4" x14ac:dyDescent="0.3">
      <c r="A131" s="69"/>
    </row>
    <row r="132" spans="1:1" ht="14.4" x14ac:dyDescent="0.3">
      <c r="A132" s="69"/>
    </row>
    <row r="133" spans="1:1" ht="14.4" x14ac:dyDescent="0.3">
      <c r="A133" s="69"/>
    </row>
    <row r="134" spans="1:1" ht="14.4" x14ac:dyDescent="0.3"/>
    <row r="135" spans="1:1" ht="14.4" x14ac:dyDescent="0.3"/>
    <row r="136" spans="1:1" ht="14.4" x14ac:dyDescent="0.3"/>
    <row r="137" spans="1:1" ht="14.4" x14ac:dyDescent="0.3"/>
    <row r="138" spans="1:1" ht="14.4" x14ac:dyDescent="0.3"/>
    <row r="139" spans="1:1" ht="14.4" x14ac:dyDescent="0.3"/>
    <row r="140" spans="1:1" ht="14.4" x14ac:dyDescent="0.3"/>
    <row r="141" spans="1:1" ht="14.4" x14ac:dyDescent="0.3"/>
    <row r="142" spans="1:1" ht="14.4" x14ac:dyDescent="0.3"/>
    <row r="143" spans="1:1" ht="14.4" x14ac:dyDescent="0.3"/>
    <row r="144" spans="1:1" ht="14.4" x14ac:dyDescent="0.3"/>
    <row r="145" ht="14.4" x14ac:dyDescent="0.3"/>
    <row r="146" ht="14.4" x14ac:dyDescent="0.3"/>
    <row r="147" ht="14.4" x14ac:dyDescent="0.3"/>
  </sheetData>
  <mergeCells count="6">
    <mergeCell ref="A49:F49"/>
    <mergeCell ref="A4:F4"/>
    <mergeCell ref="A6:A7"/>
    <mergeCell ref="B6:B7"/>
    <mergeCell ref="C6:D6"/>
    <mergeCell ref="E6:F6"/>
  </mergeCells>
  <pageMargins left="1.1812499999999999" right="0.39374999999999999" top="0.78749999999999998" bottom="0.78749999999999998" header="0.511811023622047" footer="0.511811023622047"/>
  <pageSetup paperSize="9" scale="83" orientation="portrait" horizontalDpi="300" verticalDpi="300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6"/>
  <sheetViews>
    <sheetView view="pageBreakPreview" topLeftCell="A74" zoomScaleNormal="100" workbookViewId="0">
      <selection activeCell="H104" sqref="H104"/>
    </sheetView>
  </sheetViews>
  <sheetFormatPr defaultColWidth="8.6640625" defaultRowHeight="15" customHeight="1" x14ac:dyDescent="0.3"/>
  <cols>
    <col min="1" max="1" width="6.109375" customWidth="1"/>
    <col min="2" max="2" width="51.44140625" customWidth="1"/>
    <col min="3" max="3" width="9.5546875" customWidth="1"/>
    <col min="4" max="4" width="28.44140625" customWidth="1"/>
    <col min="5" max="5" width="9.6640625" hidden="1" customWidth="1"/>
    <col min="6" max="6" width="9.109375" hidden="1" customWidth="1"/>
    <col min="257" max="257" width="6.109375" customWidth="1"/>
    <col min="258" max="258" width="39.44140625" customWidth="1"/>
    <col min="259" max="259" width="9.5546875" customWidth="1"/>
    <col min="513" max="513" width="6.109375" customWidth="1"/>
    <col min="514" max="514" width="39.44140625" customWidth="1"/>
    <col min="515" max="515" width="9.5546875" customWidth="1"/>
    <col min="769" max="769" width="6.109375" customWidth="1"/>
    <col min="770" max="770" width="39.44140625" customWidth="1"/>
    <col min="771" max="771" width="9.5546875" customWidth="1"/>
    <col min="1025" max="1025" width="6.109375" customWidth="1"/>
    <col min="1026" max="1026" width="39.44140625" customWidth="1"/>
    <col min="1027" max="1027" width="9.5546875" customWidth="1"/>
    <col min="1281" max="1281" width="6.109375" customWidth="1"/>
    <col min="1282" max="1282" width="39.44140625" customWidth="1"/>
    <col min="1283" max="1283" width="9.5546875" customWidth="1"/>
    <col min="1537" max="1537" width="6.109375" customWidth="1"/>
    <col min="1538" max="1538" width="39.44140625" customWidth="1"/>
    <col min="1539" max="1539" width="9.5546875" customWidth="1"/>
    <col min="1793" max="1793" width="6.109375" customWidth="1"/>
    <col min="1794" max="1794" width="39.44140625" customWidth="1"/>
    <col min="1795" max="1795" width="9.5546875" customWidth="1"/>
    <col min="2049" max="2049" width="6.109375" customWidth="1"/>
    <col min="2050" max="2050" width="39.44140625" customWidth="1"/>
    <col min="2051" max="2051" width="9.5546875" customWidth="1"/>
    <col min="2305" max="2305" width="6.109375" customWidth="1"/>
    <col min="2306" max="2306" width="39.44140625" customWidth="1"/>
    <col min="2307" max="2307" width="9.5546875" customWidth="1"/>
    <col min="2561" max="2561" width="6.109375" customWidth="1"/>
    <col min="2562" max="2562" width="39.44140625" customWidth="1"/>
    <col min="2563" max="2563" width="9.5546875" customWidth="1"/>
    <col min="2817" max="2817" width="6.109375" customWidth="1"/>
    <col min="2818" max="2818" width="39.44140625" customWidth="1"/>
    <col min="2819" max="2819" width="9.5546875" customWidth="1"/>
    <col min="3073" max="3073" width="6.109375" customWidth="1"/>
    <col min="3074" max="3074" width="39.44140625" customWidth="1"/>
    <col min="3075" max="3075" width="9.5546875" customWidth="1"/>
    <col min="3329" max="3329" width="6.109375" customWidth="1"/>
    <col min="3330" max="3330" width="39.44140625" customWidth="1"/>
    <col min="3331" max="3331" width="9.5546875" customWidth="1"/>
    <col min="3585" max="3585" width="6.109375" customWidth="1"/>
    <col min="3586" max="3586" width="39.44140625" customWidth="1"/>
    <col min="3587" max="3587" width="9.5546875" customWidth="1"/>
    <col min="3841" max="3841" width="6.109375" customWidth="1"/>
    <col min="3842" max="3842" width="39.44140625" customWidth="1"/>
    <col min="3843" max="3843" width="9.5546875" customWidth="1"/>
    <col min="4097" max="4097" width="6.109375" customWidth="1"/>
    <col min="4098" max="4098" width="39.44140625" customWidth="1"/>
    <col min="4099" max="4099" width="9.5546875" customWidth="1"/>
    <col min="4353" max="4353" width="6.109375" customWidth="1"/>
    <col min="4354" max="4354" width="39.44140625" customWidth="1"/>
    <col min="4355" max="4355" width="9.5546875" customWidth="1"/>
    <col min="4609" max="4609" width="6.109375" customWidth="1"/>
    <col min="4610" max="4610" width="39.44140625" customWidth="1"/>
    <col min="4611" max="4611" width="9.5546875" customWidth="1"/>
    <col min="4865" max="4865" width="6.109375" customWidth="1"/>
    <col min="4866" max="4866" width="39.44140625" customWidth="1"/>
    <col min="4867" max="4867" width="9.5546875" customWidth="1"/>
    <col min="5121" max="5121" width="6.109375" customWidth="1"/>
    <col min="5122" max="5122" width="39.44140625" customWidth="1"/>
    <col min="5123" max="5123" width="9.5546875" customWidth="1"/>
    <col min="5377" max="5377" width="6.109375" customWidth="1"/>
    <col min="5378" max="5378" width="39.44140625" customWidth="1"/>
    <col min="5379" max="5379" width="9.5546875" customWidth="1"/>
    <col min="5633" max="5633" width="6.109375" customWidth="1"/>
    <col min="5634" max="5634" width="39.44140625" customWidth="1"/>
    <col min="5635" max="5635" width="9.5546875" customWidth="1"/>
    <col min="5889" max="5889" width="6.109375" customWidth="1"/>
    <col min="5890" max="5890" width="39.44140625" customWidth="1"/>
    <col min="5891" max="5891" width="9.5546875" customWidth="1"/>
    <col min="6145" max="6145" width="6.109375" customWidth="1"/>
    <col min="6146" max="6146" width="39.44140625" customWidth="1"/>
    <col min="6147" max="6147" width="9.5546875" customWidth="1"/>
    <col min="6401" max="6401" width="6.109375" customWidth="1"/>
    <col min="6402" max="6402" width="39.44140625" customWidth="1"/>
    <col min="6403" max="6403" width="9.5546875" customWidth="1"/>
    <col min="6657" max="6657" width="6.109375" customWidth="1"/>
    <col min="6658" max="6658" width="39.44140625" customWidth="1"/>
    <col min="6659" max="6659" width="9.5546875" customWidth="1"/>
    <col min="6913" max="6913" width="6.109375" customWidth="1"/>
    <col min="6914" max="6914" width="39.44140625" customWidth="1"/>
    <col min="6915" max="6915" width="9.5546875" customWidth="1"/>
    <col min="7169" max="7169" width="6.109375" customWidth="1"/>
    <col min="7170" max="7170" width="39.44140625" customWidth="1"/>
    <col min="7171" max="7171" width="9.5546875" customWidth="1"/>
    <col min="7425" max="7425" width="6.109375" customWidth="1"/>
    <col min="7426" max="7426" width="39.44140625" customWidth="1"/>
    <col min="7427" max="7427" width="9.5546875" customWidth="1"/>
    <col min="7681" max="7681" width="6.109375" customWidth="1"/>
    <col min="7682" max="7682" width="39.44140625" customWidth="1"/>
    <col min="7683" max="7683" width="9.5546875" customWidth="1"/>
    <col min="7937" max="7937" width="6.109375" customWidth="1"/>
    <col min="7938" max="7938" width="39.44140625" customWidth="1"/>
    <col min="7939" max="7939" width="9.5546875" customWidth="1"/>
    <col min="8193" max="8193" width="6.109375" customWidth="1"/>
    <col min="8194" max="8194" width="39.44140625" customWidth="1"/>
    <col min="8195" max="8195" width="9.5546875" customWidth="1"/>
    <col min="8449" max="8449" width="6.109375" customWidth="1"/>
    <col min="8450" max="8450" width="39.44140625" customWidth="1"/>
    <col min="8451" max="8451" width="9.5546875" customWidth="1"/>
    <col min="8705" max="8705" width="6.109375" customWidth="1"/>
    <col min="8706" max="8706" width="39.44140625" customWidth="1"/>
    <col min="8707" max="8707" width="9.5546875" customWidth="1"/>
    <col min="8961" max="8961" width="6.109375" customWidth="1"/>
    <col min="8962" max="8962" width="39.44140625" customWidth="1"/>
    <col min="8963" max="8963" width="9.5546875" customWidth="1"/>
    <col min="9217" max="9217" width="6.109375" customWidth="1"/>
    <col min="9218" max="9218" width="39.44140625" customWidth="1"/>
    <col min="9219" max="9219" width="9.5546875" customWidth="1"/>
    <col min="9473" max="9473" width="6.109375" customWidth="1"/>
    <col min="9474" max="9474" width="39.44140625" customWidth="1"/>
    <col min="9475" max="9475" width="9.5546875" customWidth="1"/>
    <col min="9729" max="9729" width="6.109375" customWidth="1"/>
    <col min="9730" max="9730" width="39.44140625" customWidth="1"/>
    <col min="9731" max="9731" width="9.5546875" customWidth="1"/>
    <col min="9985" max="9985" width="6.109375" customWidth="1"/>
    <col min="9986" max="9986" width="39.44140625" customWidth="1"/>
    <col min="9987" max="9987" width="9.5546875" customWidth="1"/>
    <col min="10241" max="10241" width="6.109375" customWidth="1"/>
    <col min="10242" max="10242" width="39.44140625" customWidth="1"/>
    <col min="10243" max="10243" width="9.5546875" customWidth="1"/>
    <col min="10497" max="10497" width="6.109375" customWidth="1"/>
    <col min="10498" max="10498" width="39.44140625" customWidth="1"/>
    <col min="10499" max="10499" width="9.5546875" customWidth="1"/>
    <col min="10753" max="10753" width="6.109375" customWidth="1"/>
    <col min="10754" max="10754" width="39.44140625" customWidth="1"/>
    <col min="10755" max="10755" width="9.5546875" customWidth="1"/>
    <col min="11009" max="11009" width="6.109375" customWidth="1"/>
    <col min="11010" max="11010" width="39.44140625" customWidth="1"/>
    <col min="11011" max="11011" width="9.5546875" customWidth="1"/>
    <col min="11265" max="11265" width="6.109375" customWidth="1"/>
    <col min="11266" max="11266" width="39.44140625" customWidth="1"/>
    <col min="11267" max="11267" width="9.5546875" customWidth="1"/>
    <col min="11521" max="11521" width="6.109375" customWidth="1"/>
    <col min="11522" max="11522" width="39.44140625" customWidth="1"/>
    <col min="11523" max="11523" width="9.5546875" customWidth="1"/>
    <col min="11777" max="11777" width="6.109375" customWidth="1"/>
    <col min="11778" max="11778" width="39.44140625" customWidth="1"/>
    <col min="11779" max="11779" width="9.5546875" customWidth="1"/>
    <col min="12033" max="12033" width="6.109375" customWidth="1"/>
    <col min="12034" max="12034" width="39.44140625" customWidth="1"/>
    <col min="12035" max="12035" width="9.5546875" customWidth="1"/>
    <col min="12289" max="12289" width="6.109375" customWidth="1"/>
    <col min="12290" max="12290" width="39.44140625" customWidth="1"/>
    <col min="12291" max="12291" width="9.5546875" customWidth="1"/>
    <col min="12545" max="12545" width="6.109375" customWidth="1"/>
    <col min="12546" max="12546" width="39.44140625" customWidth="1"/>
    <col min="12547" max="12547" width="9.5546875" customWidth="1"/>
    <col min="12801" max="12801" width="6.109375" customWidth="1"/>
    <col min="12802" max="12802" width="39.44140625" customWidth="1"/>
    <col min="12803" max="12803" width="9.5546875" customWidth="1"/>
    <col min="13057" max="13057" width="6.109375" customWidth="1"/>
    <col min="13058" max="13058" width="39.44140625" customWidth="1"/>
    <col min="13059" max="13059" width="9.5546875" customWidth="1"/>
    <col min="13313" max="13313" width="6.109375" customWidth="1"/>
    <col min="13314" max="13314" width="39.44140625" customWidth="1"/>
    <col min="13315" max="13315" width="9.5546875" customWidth="1"/>
    <col min="13569" max="13569" width="6.109375" customWidth="1"/>
    <col min="13570" max="13570" width="39.44140625" customWidth="1"/>
    <col min="13571" max="13571" width="9.5546875" customWidth="1"/>
    <col min="13825" max="13825" width="6.109375" customWidth="1"/>
    <col min="13826" max="13826" width="39.44140625" customWidth="1"/>
    <col min="13827" max="13827" width="9.5546875" customWidth="1"/>
    <col min="14081" max="14081" width="6.109375" customWidth="1"/>
    <col min="14082" max="14082" width="39.44140625" customWidth="1"/>
    <col min="14083" max="14083" width="9.5546875" customWidth="1"/>
    <col min="14337" max="14337" width="6.109375" customWidth="1"/>
    <col min="14338" max="14338" width="39.44140625" customWidth="1"/>
    <col min="14339" max="14339" width="9.5546875" customWidth="1"/>
    <col min="14593" max="14593" width="6.109375" customWidth="1"/>
    <col min="14594" max="14594" width="39.44140625" customWidth="1"/>
    <col min="14595" max="14595" width="9.5546875" customWidth="1"/>
    <col min="14849" max="14849" width="6.109375" customWidth="1"/>
    <col min="14850" max="14850" width="39.44140625" customWidth="1"/>
    <col min="14851" max="14851" width="9.5546875" customWidth="1"/>
    <col min="15105" max="15105" width="6.109375" customWidth="1"/>
    <col min="15106" max="15106" width="39.44140625" customWidth="1"/>
    <col min="15107" max="15107" width="9.5546875" customWidth="1"/>
    <col min="15361" max="15361" width="6.109375" customWidth="1"/>
    <col min="15362" max="15362" width="39.44140625" customWidth="1"/>
    <col min="15363" max="15363" width="9.5546875" customWidth="1"/>
    <col min="15617" max="15617" width="6.109375" customWidth="1"/>
    <col min="15618" max="15618" width="39.44140625" customWidth="1"/>
    <col min="15619" max="15619" width="9.5546875" customWidth="1"/>
    <col min="15873" max="15873" width="6.109375" customWidth="1"/>
    <col min="15874" max="15874" width="39.44140625" customWidth="1"/>
    <col min="15875" max="15875" width="9.5546875" customWidth="1"/>
    <col min="16129" max="16129" width="6.109375" customWidth="1"/>
    <col min="16130" max="16130" width="39.44140625" customWidth="1"/>
    <col min="16131" max="16131" width="9.5546875" customWidth="1"/>
  </cols>
  <sheetData>
    <row r="1" spans="1:6" ht="14.4" x14ac:dyDescent="0.3">
      <c r="A1" s="6">
        <v>3</v>
      </c>
      <c r="B1" s="6"/>
      <c r="C1" s="6"/>
      <c r="D1" s="6"/>
      <c r="E1" s="6"/>
      <c r="F1" s="6"/>
    </row>
    <row r="2" spans="1:6" ht="50.25" customHeight="1" x14ac:dyDescent="0.3">
      <c r="A2" s="12" t="s">
        <v>142</v>
      </c>
      <c r="B2" s="12"/>
      <c r="C2" s="12"/>
      <c r="D2" s="12"/>
      <c r="E2" s="12"/>
      <c r="F2" s="12"/>
    </row>
    <row r="3" spans="1:6" ht="14.4" x14ac:dyDescent="0.3">
      <c r="A3" s="13"/>
      <c r="B3" s="13"/>
      <c r="C3" s="13"/>
      <c r="D3" s="13"/>
      <c r="E3" s="13"/>
      <c r="F3" s="13"/>
    </row>
    <row r="4" spans="1:6" ht="25.5" customHeight="1" x14ac:dyDescent="0.3">
      <c r="A4" s="11" t="s">
        <v>3</v>
      </c>
      <c r="B4" s="5" t="s">
        <v>4</v>
      </c>
      <c r="C4" s="9" t="s">
        <v>5</v>
      </c>
      <c r="D4" s="9"/>
      <c r="E4" s="8"/>
      <c r="F4" s="8"/>
    </row>
    <row r="5" spans="1:6" ht="28.2" x14ac:dyDescent="0.3">
      <c r="A5" s="11"/>
      <c r="B5" s="5"/>
      <c r="C5" s="17" t="s">
        <v>6</v>
      </c>
      <c r="D5" s="17" t="s">
        <v>7</v>
      </c>
      <c r="E5" s="18"/>
      <c r="F5" s="18"/>
    </row>
    <row r="6" spans="1:6" ht="14.4" x14ac:dyDescent="0.3">
      <c r="A6" s="71" t="s">
        <v>8</v>
      </c>
      <c r="B6" s="72">
        <v>2</v>
      </c>
      <c r="C6" s="72">
        <v>3</v>
      </c>
      <c r="D6" s="73">
        <v>4</v>
      </c>
      <c r="E6" s="21"/>
      <c r="F6" s="21"/>
    </row>
    <row r="7" spans="1:6" ht="14.4" x14ac:dyDescent="0.3">
      <c r="A7" s="74"/>
      <c r="B7" s="75" t="s">
        <v>9</v>
      </c>
      <c r="C7" s="46"/>
      <c r="D7" s="46"/>
      <c r="E7" s="21"/>
      <c r="F7" s="21"/>
    </row>
    <row r="8" spans="1:6" ht="14.4" x14ac:dyDescent="0.3">
      <c r="A8" s="25" t="s">
        <v>8</v>
      </c>
      <c r="B8" s="26" t="s">
        <v>10</v>
      </c>
      <c r="C8" s="27">
        <f>C9+C15+C16+C19</f>
        <v>698.505</v>
      </c>
      <c r="D8" s="28">
        <f>C8/C95*1000</f>
        <v>1470.5368421052631</v>
      </c>
      <c r="E8" s="29"/>
      <c r="F8" s="30"/>
    </row>
    <row r="9" spans="1:6" ht="14.4" x14ac:dyDescent="0.3">
      <c r="A9" s="31" t="s">
        <v>11</v>
      </c>
      <c r="B9" s="32" t="s">
        <v>12</v>
      </c>
      <c r="C9" s="33">
        <f>C10+C11+C12+C13+C14</f>
        <v>600.23400000000004</v>
      </c>
      <c r="D9" s="34">
        <f>C9/C95*1000</f>
        <v>1263.6505263157896</v>
      </c>
      <c r="E9" s="35"/>
      <c r="F9" s="30"/>
    </row>
    <row r="10" spans="1:6" ht="14.4" x14ac:dyDescent="0.3">
      <c r="A10" s="36" t="s">
        <v>13</v>
      </c>
      <c r="B10" s="37" t="s">
        <v>14</v>
      </c>
      <c r="C10" s="33">
        <v>526.41</v>
      </c>
      <c r="D10" s="34">
        <f>C10/C95*1000</f>
        <v>1108.2315789473685</v>
      </c>
      <c r="E10" s="35"/>
      <c r="F10" s="30"/>
    </row>
    <row r="11" spans="1:6" ht="14.4" x14ac:dyDescent="0.3">
      <c r="A11" s="36" t="s">
        <v>15</v>
      </c>
      <c r="B11" s="37" t="s">
        <v>16</v>
      </c>
      <c r="C11" s="33">
        <v>52.393999999999998</v>
      </c>
      <c r="D11" s="34">
        <f>C11/C95*1000</f>
        <v>110.30315789473684</v>
      </c>
      <c r="E11" s="35"/>
      <c r="F11" s="30"/>
    </row>
    <row r="12" spans="1:6" ht="14.4" x14ac:dyDescent="0.3">
      <c r="A12" s="31" t="s">
        <v>17</v>
      </c>
      <c r="B12" s="37" t="s">
        <v>18</v>
      </c>
      <c r="C12" s="33">
        <v>0</v>
      </c>
      <c r="D12" s="34">
        <v>0</v>
      </c>
      <c r="E12" s="35"/>
      <c r="F12" s="30"/>
    </row>
    <row r="13" spans="1:6" ht="15" customHeight="1" x14ac:dyDescent="0.3">
      <c r="A13" s="31" t="s">
        <v>19</v>
      </c>
      <c r="B13" s="38" t="s">
        <v>20</v>
      </c>
      <c r="C13" s="33">
        <v>11.436</v>
      </c>
      <c r="D13" s="34">
        <f>C13/C95*1000</f>
        <v>24.07578947368421</v>
      </c>
      <c r="E13" s="35"/>
      <c r="F13" s="30"/>
    </row>
    <row r="14" spans="1:6" ht="14.4" x14ac:dyDescent="0.3">
      <c r="A14" s="31" t="s">
        <v>21</v>
      </c>
      <c r="B14" s="38" t="s">
        <v>22</v>
      </c>
      <c r="C14" s="33">
        <v>9.9939999999999998</v>
      </c>
      <c r="D14" s="34">
        <f>C14/C95*1000</f>
        <v>21.04</v>
      </c>
      <c r="E14" s="35"/>
      <c r="F14" s="30"/>
    </row>
    <row r="15" spans="1:6" ht="27" x14ac:dyDescent="0.3">
      <c r="A15" s="31" t="s">
        <v>23</v>
      </c>
      <c r="B15" s="39" t="s">
        <v>24</v>
      </c>
      <c r="C15" s="33">
        <v>36.997</v>
      </c>
      <c r="D15" s="34">
        <f>C15/C95*1000</f>
        <v>77.888421052631585</v>
      </c>
      <c r="E15" s="35"/>
      <c r="F15" s="30"/>
    </row>
    <row r="16" spans="1:6" ht="14.4" x14ac:dyDescent="0.3">
      <c r="A16" s="31" t="s">
        <v>25</v>
      </c>
      <c r="B16" s="32" t="s">
        <v>26</v>
      </c>
      <c r="C16" s="33">
        <f>C17+C18</f>
        <v>3.7480000000000002</v>
      </c>
      <c r="D16" s="34">
        <f>C16/C95*1000</f>
        <v>7.8905263157894749</v>
      </c>
      <c r="E16" s="35"/>
      <c r="F16" s="30"/>
    </row>
    <row r="17" spans="1:6" ht="14.4" x14ac:dyDescent="0.3">
      <c r="A17" s="36" t="s">
        <v>27</v>
      </c>
      <c r="B17" s="37" t="s">
        <v>28</v>
      </c>
      <c r="C17" s="33">
        <v>3.7480000000000002</v>
      </c>
      <c r="D17" s="34">
        <f>C17/C95*1000</f>
        <v>7.8905263157894749</v>
      </c>
      <c r="E17" s="35"/>
      <c r="F17" s="30"/>
    </row>
    <row r="18" spans="1:6" ht="14.4" x14ac:dyDescent="0.3">
      <c r="A18" s="36" t="s">
        <v>29</v>
      </c>
      <c r="B18" s="37" t="s">
        <v>30</v>
      </c>
      <c r="C18" s="33">
        <v>0</v>
      </c>
      <c r="D18" s="34">
        <f>C18/C95*1000</f>
        <v>0</v>
      </c>
      <c r="E18" s="35"/>
      <c r="F18" s="30"/>
    </row>
    <row r="19" spans="1:6" ht="14.4" x14ac:dyDescent="0.3">
      <c r="A19" s="31" t="s">
        <v>31</v>
      </c>
      <c r="B19" s="32" t="s">
        <v>32</v>
      </c>
      <c r="C19" s="33">
        <f>C20+C21</f>
        <v>57.525999999999996</v>
      </c>
      <c r="D19" s="34">
        <f>C19/C95*1000</f>
        <v>121.10736842105263</v>
      </c>
      <c r="E19" s="35"/>
      <c r="F19" s="30"/>
    </row>
    <row r="20" spans="1:6" ht="28.2" x14ac:dyDescent="0.3">
      <c r="A20" s="36" t="s">
        <v>33</v>
      </c>
      <c r="B20" s="38" t="s">
        <v>34</v>
      </c>
      <c r="C20" s="33">
        <v>42.317</v>
      </c>
      <c r="D20" s="34">
        <f>C20/C95*1000</f>
        <v>89.088421052631574</v>
      </c>
      <c r="E20" s="35"/>
      <c r="F20" s="30"/>
    </row>
    <row r="21" spans="1:6" ht="14.4" x14ac:dyDescent="0.3">
      <c r="A21" s="36" t="s">
        <v>35</v>
      </c>
      <c r="B21" s="37" t="s">
        <v>36</v>
      </c>
      <c r="C21" s="33">
        <v>15.209</v>
      </c>
      <c r="D21" s="34">
        <f>C21/C95*1000</f>
        <v>32.018947368421053</v>
      </c>
      <c r="E21" s="35"/>
      <c r="F21" s="30"/>
    </row>
    <row r="22" spans="1:6" ht="14.4" x14ac:dyDescent="0.3">
      <c r="A22" s="40" t="s">
        <v>37</v>
      </c>
      <c r="B22" s="32" t="s">
        <v>38</v>
      </c>
      <c r="C22" s="41">
        <f>C23+C24</f>
        <v>30.097000000000001</v>
      </c>
      <c r="D22" s="34">
        <f>C22/C95*1000</f>
        <v>63.3621052631579</v>
      </c>
      <c r="E22" s="29"/>
      <c r="F22" s="30"/>
    </row>
    <row r="23" spans="1:6" ht="28.2" x14ac:dyDescent="0.3">
      <c r="A23" s="36" t="s">
        <v>39</v>
      </c>
      <c r="B23" s="38" t="s">
        <v>34</v>
      </c>
      <c r="C23" s="33">
        <v>21.521000000000001</v>
      </c>
      <c r="D23" s="34">
        <f>C23/C95*1000</f>
        <v>45.30736842105263</v>
      </c>
      <c r="E23" s="35"/>
      <c r="F23" s="30"/>
    </row>
    <row r="24" spans="1:6" ht="14.4" x14ac:dyDescent="0.3">
      <c r="A24" s="36" t="s">
        <v>40</v>
      </c>
      <c r="B24" s="37" t="s">
        <v>36</v>
      </c>
      <c r="C24" s="33">
        <v>8.5760000000000005</v>
      </c>
      <c r="D24" s="34">
        <f>C24/C95*1000</f>
        <v>18.054736842105267</v>
      </c>
      <c r="E24" s="35"/>
      <c r="F24" s="30"/>
    </row>
    <row r="25" spans="1:6" ht="17.25" customHeight="1" x14ac:dyDescent="0.3">
      <c r="A25" s="42" t="s">
        <v>41</v>
      </c>
      <c r="B25" s="43" t="s">
        <v>42</v>
      </c>
      <c r="C25" s="41">
        <f>C8+C22</f>
        <v>728.60199999999998</v>
      </c>
      <c r="D25" s="34">
        <f>C25:C26/C95*1000</f>
        <v>1533.898947368421</v>
      </c>
      <c r="E25" s="30"/>
      <c r="F25" s="15"/>
    </row>
    <row r="26" spans="1:6" ht="14.4" x14ac:dyDescent="0.3">
      <c r="A26" s="40" t="s">
        <v>43</v>
      </c>
      <c r="B26" s="32" t="s">
        <v>44</v>
      </c>
      <c r="C26" s="33">
        <v>0</v>
      </c>
      <c r="D26" s="34">
        <v>0</v>
      </c>
      <c r="E26" s="30"/>
      <c r="F26" s="30"/>
    </row>
    <row r="27" spans="1:6" ht="14.4" x14ac:dyDescent="0.3">
      <c r="A27" s="40" t="s">
        <v>45</v>
      </c>
      <c r="B27" s="32" t="s">
        <v>46</v>
      </c>
      <c r="C27" s="41">
        <f>C28+C29+C30</f>
        <v>35.540999999999997</v>
      </c>
      <c r="D27" s="34">
        <f>C27/C95*1000</f>
        <v>74.823157894736838</v>
      </c>
      <c r="E27" s="30"/>
      <c r="F27" s="30"/>
    </row>
    <row r="28" spans="1:6" ht="14.4" x14ac:dyDescent="0.3">
      <c r="A28" s="31" t="s">
        <v>47</v>
      </c>
      <c r="B28" s="37" t="s">
        <v>48</v>
      </c>
      <c r="C28" s="33">
        <v>6.3970000000000002</v>
      </c>
      <c r="D28" s="34">
        <f>C28/C95*1000</f>
        <v>13.467368421052633</v>
      </c>
      <c r="E28" s="30"/>
      <c r="F28" s="30"/>
    </row>
    <row r="29" spans="1:6" ht="14.4" x14ac:dyDescent="0.3">
      <c r="A29" s="31" t="s">
        <v>49</v>
      </c>
      <c r="B29" s="38" t="s">
        <v>50</v>
      </c>
      <c r="C29" s="33">
        <v>0</v>
      </c>
      <c r="D29" s="34">
        <f>C29/C95*1000</f>
        <v>0</v>
      </c>
      <c r="E29" s="30"/>
      <c r="F29" s="30"/>
    </row>
    <row r="30" spans="1:6" ht="14.4" x14ac:dyDescent="0.3">
      <c r="A30" s="31" t="s">
        <v>51</v>
      </c>
      <c r="B30" s="39" t="s">
        <v>52</v>
      </c>
      <c r="C30" s="33">
        <v>29.143999999999998</v>
      </c>
      <c r="D30" s="34">
        <f>C30/C94*1000</f>
        <v>61.355789473684204</v>
      </c>
      <c r="E30" s="30"/>
      <c r="F30" s="30"/>
    </row>
    <row r="31" spans="1:6" ht="27" x14ac:dyDescent="0.3">
      <c r="A31" s="45" t="s">
        <v>53</v>
      </c>
      <c r="B31" s="43" t="s">
        <v>54</v>
      </c>
      <c r="C31" s="41">
        <f>C25+C26+C27</f>
        <v>764.14300000000003</v>
      </c>
      <c r="D31" s="34">
        <f>C31/C95*1000</f>
        <v>1608.722105263158</v>
      </c>
      <c r="E31" s="30"/>
      <c r="F31" s="30"/>
    </row>
    <row r="32" spans="1:6" ht="20.25" customHeight="1" x14ac:dyDescent="0.3">
      <c r="A32" s="45" t="s">
        <v>55</v>
      </c>
      <c r="B32" s="43" t="s">
        <v>56</v>
      </c>
      <c r="C32" s="46" t="s">
        <v>57</v>
      </c>
      <c r="D32" s="47">
        <f>C31/C95*1000</f>
        <v>1608.722105263158</v>
      </c>
      <c r="E32" s="21"/>
      <c r="F32" s="30"/>
    </row>
    <row r="33" spans="1:6" ht="14.4" x14ac:dyDescent="0.3">
      <c r="A33" s="45"/>
      <c r="B33" s="48" t="s">
        <v>58</v>
      </c>
      <c r="C33" s="46"/>
      <c r="D33" s="47"/>
      <c r="E33" s="21"/>
      <c r="F33" s="30"/>
    </row>
    <row r="34" spans="1:6" ht="14.4" x14ac:dyDescent="0.3">
      <c r="A34" s="25" t="s">
        <v>59</v>
      </c>
      <c r="B34" s="26" t="s">
        <v>10</v>
      </c>
      <c r="C34" s="46">
        <v>0</v>
      </c>
      <c r="D34" s="49">
        <v>0</v>
      </c>
      <c r="E34" s="21"/>
      <c r="F34" s="30"/>
    </row>
    <row r="35" spans="1:6" ht="14.4" x14ac:dyDescent="0.3">
      <c r="A35" s="31" t="s">
        <v>60</v>
      </c>
      <c r="B35" s="32" t="s">
        <v>12</v>
      </c>
      <c r="C35" s="46">
        <v>0</v>
      </c>
      <c r="D35" s="49">
        <v>0</v>
      </c>
      <c r="E35" s="21"/>
      <c r="F35" s="30"/>
    </row>
    <row r="36" spans="1:6" ht="14.4" x14ac:dyDescent="0.3">
      <c r="A36" s="31" t="s">
        <v>61</v>
      </c>
      <c r="B36" s="37" t="s">
        <v>16</v>
      </c>
      <c r="C36" s="46">
        <v>0</v>
      </c>
      <c r="D36" s="49">
        <v>0</v>
      </c>
      <c r="E36" s="21"/>
      <c r="F36" s="30"/>
    </row>
    <row r="37" spans="1:6" ht="14.4" x14ac:dyDescent="0.3">
      <c r="A37" s="31" t="s">
        <v>62</v>
      </c>
      <c r="B37" s="38" t="s">
        <v>20</v>
      </c>
      <c r="C37" s="46">
        <v>0</v>
      </c>
      <c r="D37" s="49">
        <v>0</v>
      </c>
      <c r="E37" s="21"/>
      <c r="F37" s="30"/>
    </row>
    <row r="38" spans="1:6" ht="27" x14ac:dyDescent="0.3">
      <c r="A38" s="31" t="s">
        <v>63</v>
      </c>
      <c r="B38" s="39" t="s">
        <v>64</v>
      </c>
      <c r="C38" s="46">
        <v>0</v>
      </c>
      <c r="D38" s="49">
        <v>0</v>
      </c>
      <c r="E38" s="21"/>
      <c r="F38" s="30"/>
    </row>
    <row r="39" spans="1:6" ht="14.4" x14ac:dyDescent="0.3">
      <c r="A39" s="31" t="s">
        <v>65</v>
      </c>
      <c r="B39" s="38" t="s">
        <v>22</v>
      </c>
      <c r="C39" s="46">
        <v>0</v>
      </c>
      <c r="D39" s="49">
        <v>0</v>
      </c>
      <c r="E39" s="21"/>
      <c r="F39" s="30"/>
    </row>
    <row r="40" spans="1:6" ht="27" x14ac:dyDescent="0.3">
      <c r="A40" s="31" t="s">
        <v>66</v>
      </c>
      <c r="B40" s="39" t="s">
        <v>24</v>
      </c>
      <c r="C40" s="46">
        <v>0</v>
      </c>
      <c r="D40" s="49">
        <v>0</v>
      </c>
      <c r="E40" s="21"/>
      <c r="F40" s="30"/>
    </row>
    <row r="41" spans="1:6" ht="14.4" x14ac:dyDescent="0.3">
      <c r="A41" s="31" t="s">
        <v>67</v>
      </c>
      <c r="B41" s="32" t="s">
        <v>26</v>
      </c>
      <c r="C41" s="46">
        <v>0</v>
      </c>
      <c r="D41" s="49">
        <v>0</v>
      </c>
      <c r="E41" s="21"/>
      <c r="F41" s="30"/>
    </row>
    <row r="42" spans="1:6" ht="14.4" x14ac:dyDescent="0.3">
      <c r="A42" s="31" t="s">
        <v>68</v>
      </c>
      <c r="B42" s="37" t="s">
        <v>28</v>
      </c>
      <c r="C42" s="46">
        <v>0</v>
      </c>
      <c r="D42" s="49">
        <v>0</v>
      </c>
      <c r="E42" s="21"/>
      <c r="F42" s="30"/>
    </row>
    <row r="43" spans="1:6" ht="14.4" x14ac:dyDescent="0.3">
      <c r="A43" s="31" t="s">
        <v>69</v>
      </c>
      <c r="B43" s="37" t="s">
        <v>30</v>
      </c>
      <c r="C43" s="46">
        <v>0</v>
      </c>
      <c r="D43" s="49">
        <v>0</v>
      </c>
      <c r="E43" s="21"/>
      <c r="F43" s="30"/>
    </row>
    <row r="44" spans="1:6" ht="14.4" x14ac:dyDescent="0.3">
      <c r="A44" s="31" t="s">
        <v>70</v>
      </c>
      <c r="B44" s="32" t="s">
        <v>32</v>
      </c>
      <c r="C44" s="46">
        <v>0</v>
      </c>
      <c r="D44" s="49">
        <v>0</v>
      </c>
      <c r="E44" s="21"/>
      <c r="F44" s="30"/>
    </row>
    <row r="45" spans="1:6" ht="28.2" x14ac:dyDescent="0.3">
      <c r="A45" s="31" t="s">
        <v>71</v>
      </c>
      <c r="B45" s="38" t="s">
        <v>34</v>
      </c>
      <c r="C45" s="46">
        <v>0</v>
      </c>
      <c r="D45" s="49">
        <v>0</v>
      </c>
      <c r="E45" s="21"/>
      <c r="F45" s="30"/>
    </row>
    <row r="46" spans="1:6" ht="14.4" x14ac:dyDescent="0.3">
      <c r="A46" s="31" t="s">
        <v>72</v>
      </c>
      <c r="B46" s="37" t="s">
        <v>36</v>
      </c>
      <c r="C46" s="46">
        <v>0</v>
      </c>
      <c r="D46" s="49">
        <v>0</v>
      </c>
      <c r="E46" s="21"/>
      <c r="F46" s="30"/>
    </row>
    <row r="47" spans="1:6" ht="14.4" x14ac:dyDescent="0.3">
      <c r="A47" s="7" t="s">
        <v>43</v>
      </c>
      <c r="B47" s="7"/>
      <c r="C47" s="7"/>
      <c r="D47" s="7"/>
      <c r="E47" s="7"/>
      <c r="F47" s="7"/>
    </row>
    <row r="48" spans="1:6" ht="14.4" x14ac:dyDescent="0.3">
      <c r="A48" s="55"/>
      <c r="B48" s="13"/>
      <c r="C48" s="56"/>
      <c r="D48" s="44"/>
      <c r="E48" s="21"/>
      <c r="F48" s="30"/>
    </row>
    <row r="49" spans="1:6" ht="14.4" x14ac:dyDescent="0.3">
      <c r="A49" s="19" t="s">
        <v>8</v>
      </c>
      <c r="B49" s="20">
        <v>2</v>
      </c>
      <c r="C49" s="20">
        <v>3</v>
      </c>
      <c r="D49" s="16">
        <v>4</v>
      </c>
      <c r="E49" s="21"/>
      <c r="F49" s="30"/>
    </row>
    <row r="50" spans="1:6" ht="14.4" x14ac:dyDescent="0.3">
      <c r="A50" s="76" t="s">
        <v>73</v>
      </c>
      <c r="B50" s="26" t="s">
        <v>38</v>
      </c>
      <c r="C50" s="24">
        <v>0</v>
      </c>
      <c r="D50" s="77">
        <v>0</v>
      </c>
      <c r="E50" s="21"/>
      <c r="F50" s="30"/>
    </row>
    <row r="51" spans="1:6" ht="28.2" x14ac:dyDescent="0.3">
      <c r="A51" s="31" t="s">
        <v>74</v>
      </c>
      <c r="B51" s="38" t="s">
        <v>34</v>
      </c>
      <c r="C51" s="46">
        <v>0</v>
      </c>
      <c r="D51" s="49">
        <v>0</v>
      </c>
      <c r="E51" s="21"/>
      <c r="F51" s="30"/>
    </row>
    <row r="52" spans="1:6" ht="14.4" x14ac:dyDescent="0.3">
      <c r="A52" s="31" t="s">
        <v>75</v>
      </c>
      <c r="B52" s="37" t="s">
        <v>36</v>
      </c>
      <c r="C52" s="46">
        <v>0</v>
      </c>
      <c r="D52" s="49">
        <v>0</v>
      </c>
      <c r="E52" s="21"/>
      <c r="F52" s="30"/>
    </row>
    <row r="53" spans="1:6" ht="14.4" x14ac:dyDescent="0.3">
      <c r="A53" s="42" t="s">
        <v>76</v>
      </c>
      <c r="B53" s="43" t="s">
        <v>77</v>
      </c>
      <c r="C53" s="46">
        <v>0</v>
      </c>
      <c r="D53" s="49">
        <v>0</v>
      </c>
      <c r="E53" s="21"/>
      <c r="F53" s="30"/>
    </row>
    <row r="54" spans="1:6" ht="14.4" x14ac:dyDescent="0.3">
      <c r="A54" s="40" t="s">
        <v>78</v>
      </c>
      <c r="B54" s="32" t="s">
        <v>44</v>
      </c>
      <c r="C54" s="46">
        <v>0</v>
      </c>
      <c r="D54" s="49">
        <v>0</v>
      </c>
      <c r="E54" s="21"/>
      <c r="F54" s="30"/>
    </row>
    <row r="55" spans="1:6" ht="14.4" x14ac:dyDescent="0.3">
      <c r="A55" s="40" t="s">
        <v>79</v>
      </c>
      <c r="B55" s="32" t="s">
        <v>46</v>
      </c>
      <c r="C55" s="46">
        <v>0</v>
      </c>
      <c r="D55" s="49">
        <v>0</v>
      </c>
      <c r="E55" s="21"/>
      <c r="F55" s="30"/>
    </row>
    <row r="56" spans="1:6" ht="14.4" x14ac:dyDescent="0.3">
      <c r="A56" s="31" t="s">
        <v>80</v>
      </c>
      <c r="B56" s="37" t="s">
        <v>48</v>
      </c>
      <c r="C56" s="46">
        <v>0</v>
      </c>
      <c r="D56" s="49">
        <v>0</v>
      </c>
      <c r="E56" s="21"/>
      <c r="F56" s="30"/>
    </row>
    <row r="57" spans="1:6" ht="14.4" x14ac:dyDescent="0.3">
      <c r="A57" s="31" t="s">
        <v>81</v>
      </c>
      <c r="B57" s="38" t="s">
        <v>50</v>
      </c>
      <c r="C57" s="46">
        <v>0</v>
      </c>
      <c r="D57" s="49">
        <v>0</v>
      </c>
      <c r="E57" s="21"/>
      <c r="F57" s="30"/>
    </row>
    <row r="58" spans="1:6" ht="14.4" x14ac:dyDescent="0.3">
      <c r="A58" s="31" t="s">
        <v>82</v>
      </c>
      <c r="B58" s="39" t="s">
        <v>52</v>
      </c>
      <c r="C58" s="46">
        <v>0</v>
      </c>
      <c r="D58" s="49">
        <v>0</v>
      </c>
      <c r="E58" s="21"/>
      <c r="F58" s="30"/>
    </row>
    <row r="59" spans="1:6" ht="27" x14ac:dyDescent="0.3">
      <c r="A59" s="45" t="s">
        <v>83</v>
      </c>
      <c r="B59" s="43" t="s">
        <v>84</v>
      </c>
      <c r="C59" s="46">
        <v>0</v>
      </c>
      <c r="D59" s="47">
        <v>0</v>
      </c>
      <c r="E59" s="21"/>
      <c r="F59" s="30"/>
    </row>
    <row r="60" spans="1:6" ht="14.4" x14ac:dyDescent="0.3">
      <c r="A60" s="45" t="s">
        <v>85</v>
      </c>
      <c r="B60" s="43" t="s">
        <v>86</v>
      </c>
      <c r="C60" s="46">
        <v>0</v>
      </c>
      <c r="D60" s="47">
        <v>0</v>
      </c>
      <c r="E60" s="21"/>
      <c r="F60" s="30"/>
    </row>
    <row r="61" spans="1:6" ht="14.4" x14ac:dyDescent="0.3">
      <c r="A61" s="45"/>
      <c r="B61" s="43" t="s">
        <v>87</v>
      </c>
      <c r="C61" s="46"/>
      <c r="D61" s="47"/>
      <c r="E61" s="21"/>
      <c r="F61" s="30"/>
    </row>
    <row r="62" spans="1:6" ht="14.4" x14ac:dyDescent="0.3">
      <c r="A62" s="25" t="s">
        <v>88</v>
      </c>
      <c r="B62" s="26" t="s">
        <v>10</v>
      </c>
      <c r="C62" s="46">
        <f>C63+C64+C65+C68</f>
        <v>24.587999999999997</v>
      </c>
      <c r="D62" s="49">
        <f>C62/C95*1000</f>
        <v>51.764210526315779</v>
      </c>
      <c r="E62" s="21"/>
      <c r="F62" s="30"/>
    </row>
    <row r="63" spans="1:6" ht="14.4" x14ac:dyDescent="0.3">
      <c r="A63" s="31" t="s">
        <v>89</v>
      </c>
      <c r="B63" s="32" t="s">
        <v>12</v>
      </c>
      <c r="C63" s="46">
        <v>4.5350000000000001</v>
      </c>
      <c r="D63" s="49">
        <f>C63/C95*1000</f>
        <v>9.5473684210526333</v>
      </c>
      <c r="E63" s="21"/>
      <c r="F63" s="30"/>
    </row>
    <row r="64" spans="1:6" ht="27" x14ac:dyDescent="0.3">
      <c r="A64" s="31" t="s">
        <v>91</v>
      </c>
      <c r="B64" s="39" t="s">
        <v>24</v>
      </c>
      <c r="C64" s="46">
        <v>17.443999999999999</v>
      </c>
      <c r="D64" s="49">
        <f>C64/C95*1000</f>
        <v>36.724210526315787</v>
      </c>
      <c r="E64" s="21"/>
      <c r="F64" s="30"/>
    </row>
    <row r="65" spans="1:6" ht="14.4" x14ac:dyDescent="0.3">
      <c r="A65" s="31" t="s">
        <v>92</v>
      </c>
      <c r="B65" s="32" t="s">
        <v>26</v>
      </c>
      <c r="C65" s="46">
        <f>C66+C67</f>
        <v>0.58400000000000007</v>
      </c>
      <c r="D65" s="49">
        <f>C65/C95*1000</f>
        <v>1.2294736842105263</v>
      </c>
      <c r="E65" s="21"/>
      <c r="F65" s="30"/>
    </row>
    <row r="66" spans="1:6" ht="14.4" x14ac:dyDescent="0.3">
      <c r="A66" s="36" t="s">
        <v>93</v>
      </c>
      <c r="B66" s="37" t="s">
        <v>28</v>
      </c>
      <c r="C66" s="46">
        <v>6.9000000000000006E-2</v>
      </c>
      <c r="D66" s="49">
        <f>C66/C95*1000</f>
        <v>0.14526315789473687</v>
      </c>
      <c r="E66" s="21"/>
      <c r="F66" s="30"/>
    </row>
    <row r="67" spans="1:6" ht="14.4" x14ac:dyDescent="0.3">
      <c r="A67" s="36" t="s">
        <v>94</v>
      </c>
      <c r="B67" s="37" t="s">
        <v>30</v>
      </c>
      <c r="C67" s="46">
        <v>0.51500000000000001</v>
      </c>
      <c r="D67" s="49">
        <f>C67/C95*1000</f>
        <v>1.0842105263157895</v>
      </c>
      <c r="E67" s="21"/>
      <c r="F67" s="30"/>
    </row>
    <row r="68" spans="1:6" ht="14.4" x14ac:dyDescent="0.3">
      <c r="A68" s="45" t="s">
        <v>95</v>
      </c>
      <c r="B68" s="32" t="s">
        <v>32</v>
      </c>
      <c r="C68" s="46">
        <f>C69+C70</f>
        <v>2.0249999999999999</v>
      </c>
      <c r="D68" s="49">
        <f>C68/C95*1000</f>
        <v>4.2631578947368416</v>
      </c>
      <c r="E68" s="21"/>
      <c r="F68" s="30"/>
    </row>
    <row r="69" spans="1:6" ht="27" customHeight="1" x14ac:dyDescent="0.3">
      <c r="A69" s="31" t="s">
        <v>96</v>
      </c>
      <c r="B69" s="38" t="s">
        <v>34</v>
      </c>
      <c r="C69" s="46">
        <v>1.49</v>
      </c>
      <c r="D69" s="49">
        <f>C69/C95*1000</f>
        <v>3.1368421052631579</v>
      </c>
      <c r="E69" s="21"/>
      <c r="F69" s="30"/>
    </row>
    <row r="70" spans="1:6" ht="14.4" x14ac:dyDescent="0.3">
      <c r="A70" s="31" t="s">
        <v>97</v>
      </c>
      <c r="B70" s="37" t="s">
        <v>36</v>
      </c>
      <c r="C70" s="46">
        <v>0.53500000000000003</v>
      </c>
      <c r="D70" s="49">
        <f>C70/C95*1000</f>
        <v>1.1263157894736842</v>
      </c>
      <c r="E70" s="21"/>
      <c r="F70" s="30"/>
    </row>
    <row r="71" spans="1:6" ht="14.4" x14ac:dyDescent="0.3">
      <c r="A71" s="40" t="s">
        <v>98</v>
      </c>
      <c r="B71" s="32" t="s">
        <v>38</v>
      </c>
      <c r="C71" s="57">
        <f>C72+C73</f>
        <v>1.0589999999999999</v>
      </c>
      <c r="D71" s="49">
        <f>C71/C95*1000</f>
        <v>2.2294736842105265</v>
      </c>
      <c r="E71" s="21"/>
      <c r="F71" s="30"/>
    </row>
    <row r="72" spans="1:6" ht="25.5" customHeight="1" x14ac:dyDescent="0.3">
      <c r="A72" s="31" t="s">
        <v>99</v>
      </c>
      <c r="B72" s="38" t="s">
        <v>34</v>
      </c>
      <c r="C72" s="57">
        <v>0.75800000000000001</v>
      </c>
      <c r="D72" s="49">
        <f>C72/C95*1000</f>
        <v>1.5957894736842106</v>
      </c>
      <c r="E72" s="21"/>
      <c r="F72" s="30"/>
    </row>
    <row r="73" spans="1:6" ht="14.4" x14ac:dyDescent="0.3">
      <c r="A73" s="31" t="s">
        <v>100</v>
      </c>
      <c r="B73" s="37" t="s">
        <v>36</v>
      </c>
      <c r="C73" s="46">
        <v>0.30099999999999999</v>
      </c>
      <c r="D73" s="49">
        <f>C73/C95*1000</f>
        <v>0.63368421052631585</v>
      </c>
      <c r="E73" s="21"/>
      <c r="F73" s="30"/>
    </row>
    <row r="74" spans="1:6" ht="27" x14ac:dyDescent="0.3">
      <c r="A74" s="31" t="s">
        <v>101</v>
      </c>
      <c r="B74" s="58" t="s">
        <v>102</v>
      </c>
      <c r="C74" s="46">
        <v>7.9420000000000002</v>
      </c>
      <c r="D74" s="49">
        <f>C74/C95*1000</f>
        <v>16.72</v>
      </c>
      <c r="E74" s="21"/>
      <c r="F74" s="30"/>
    </row>
    <row r="75" spans="1:6" ht="14.4" x14ac:dyDescent="0.3">
      <c r="A75" s="42" t="s">
        <v>103</v>
      </c>
      <c r="B75" s="43" t="s">
        <v>104</v>
      </c>
      <c r="C75" s="57">
        <f>C62+C71+C74</f>
        <v>33.588999999999999</v>
      </c>
      <c r="D75" s="47">
        <f>C75/C95*1000</f>
        <v>70.713684210526324</v>
      </c>
      <c r="E75" s="21"/>
      <c r="F75" s="30"/>
    </row>
    <row r="76" spans="1:6" ht="14.4" x14ac:dyDescent="0.3">
      <c r="A76" s="42" t="s">
        <v>105</v>
      </c>
      <c r="B76" s="39" t="s">
        <v>44</v>
      </c>
      <c r="C76" s="57">
        <v>0</v>
      </c>
      <c r="D76" s="47">
        <v>0</v>
      </c>
      <c r="E76" s="21"/>
      <c r="F76" s="30"/>
    </row>
    <row r="77" spans="1:6" ht="14.4" x14ac:dyDescent="0.3">
      <c r="A77" s="40" t="s">
        <v>106</v>
      </c>
      <c r="B77" s="32" t="s">
        <v>46</v>
      </c>
      <c r="C77" s="78">
        <f>C78+C79+C80</f>
        <v>1.2510000000000001</v>
      </c>
      <c r="D77" s="49">
        <f>C77/C95*1000+0.004</f>
        <v>2.6376842105263161</v>
      </c>
      <c r="E77" s="21"/>
      <c r="F77" s="30"/>
    </row>
    <row r="78" spans="1:6" ht="14.4" x14ac:dyDescent="0.3">
      <c r="A78" s="31" t="s">
        <v>107</v>
      </c>
      <c r="B78" s="37" t="s">
        <v>48</v>
      </c>
      <c r="C78" s="46">
        <v>0.22500000000000001</v>
      </c>
      <c r="D78" s="49">
        <f>C78/C95*1000+0.004</f>
        <v>0.47768421052631582</v>
      </c>
      <c r="E78" s="21"/>
      <c r="F78" s="30"/>
    </row>
    <row r="79" spans="1:6" ht="14.4" x14ac:dyDescent="0.3">
      <c r="A79" s="31" t="s">
        <v>108</v>
      </c>
      <c r="B79" s="38" t="s">
        <v>50</v>
      </c>
      <c r="C79" s="46">
        <v>0</v>
      </c>
      <c r="D79" s="49">
        <f>C79/C95*1000</f>
        <v>0</v>
      </c>
      <c r="E79" s="21"/>
      <c r="F79" s="30"/>
    </row>
    <row r="80" spans="1:6" ht="14.4" x14ac:dyDescent="0.3">
      <c r="A80" s="31" t="s">
        <v>109</v>
      </c>
      <c r="B80" s="39" t="s">
        <v>52</v>
      </c>
      <c r="C80" s="46">
        <v>1.026</v>
      </c>
      <c r="D80" s="49">
        <f>C80/C95*1000</f>
        <v>2.16</v>
      </c>
      <c r="E80" s="21"/>
      <c r="F80" s="30"/>
    </row>
    <row r="81" spans="1:6" ht="27" x14ac:dyDescent="0.3">
      <c r="A81" s="45" t="s">
        <v>110</v>
      </c>
      <c r="B81" s="43" t="s">
        <v>111</v>
      </c>
      <c r="C81" s="57">
        <f>C75+C77</f>
        <v>34.839999999999996</v>
      </c>
      <c r="D81" s="47">
        <f>C81/C94*1000</f>
        <v>73.347368421052622</v>
      </c>
      <c r="E81" s="21" t="s">
        <v>143</v>
      </c>
      <c r="F81" s="30"/>
    </row>
    <row r="82" spans="1:6" ht="18.75" customHeight="1" x14ac:dyDescent="0.3">
      <c r="A82" s="45" t="s">
        <v>112</v>
      </c>
      <c r="B82" s="43" t="s">
        <v>113</v>
      </c>
      <c r="C82" s="46"/>
      <c r="D82" s="47">
        <f>D75+D77</f>
        <v>73.351368421052641</v>
      </c>
      <c r="E82" s="21"/>
      <c r="F82" s="30"/>
    </row>
    <row r="83" spans="1:6" ht="14.4" x14ac:dyDescent="0.3">
      <c r="A83" s="45" t="s">
        <v>114</v>
      </c>
      <c r="B83" s="43" t="s">
        <v>115</v>
      </c>
      <c r="C83" s="57">
        <f>C25+C53+C75</f>
        <v>762.19100000000003</v>
      </c>
      <c r="D83" s="47">
        <f>D25+D53+D75</f>
        <v>1604.6126315789472</v>
      </c>
      <c r="E83" s="21"/>
      <c r="F83" s="30"/>
    </row>
    <row r="84" spans="1:6" ht="14.4" x14ac:dyDescent="0.3">
      <c r="A84" s="45" t="s">
        <v>116</v>
      </c>
      <c r="B84" s="43" t="s">
        <v>44</v>
      </c>
      <c r="C84" s="57">
        <v>0</v>
      </c>
      <c r="D84" s="47">
        <v>0</v>
      </c>
      <c r="E84" s="21"/>
      <c r="F84" s="30"/>
    </row>
    <row r="85" spans="1:6" ht="14.4" x14ac:dyDescent="0.3">
      <c r="A85" s="45" t="s">
        <v>117</v>
      </c>
      <c r="B85" s="43" t="s">
        <v>118</v>
      </c>
      <c r="C85" s="57">
        <f>C27+C77</f>
        <v>36.791999999999994</v>
      </c>
      <c r="D85" s="47">
        <f>C85/C94*1000</f>
        <v>77.456842105263149</v>
      </c>
      <c r="E85" s="21"/>
      <c r="F85" s="30"/>
    </row>
    <row r="86" spans="1:6" ht="14.4" x14ac:dyDescent="0.3">
      <c r="A86" s="31" t="s">
        <v>119</v>
      </c>
      <c r="B86" s="37" t="s">
        <v>48</v>
      </c>
      <c r="C86" s="57">
        <f>C28+C78</f>
        <v>6.6219999999999999</v>
      </c>
      <c r="D86" s="49">
        <f>D85*0.18</f>
        <v>13.942231578947366</v>
      </c>
      <c r="E86" s="21"/>
      <c r="F86" s="30"/>
    </row>
    <row r="87" spans="1:6" ht="14.4" x14ac:dyDescent="0.3">
      <c r="A87" s="31" t="s">
        <v>120</v>
      </c>
      <c r="B87" s="38" t="s">
        <v>50</v>
      </c>
      <c r="C87" s="57">
        <f>C29</f>
        <v>0</v>
      </c>
      <c r="D87" s="49">
        <f>D29+D57+D79</f>
        <v>0</v>
      </c>
      <c r="E87" s="21"/>
      <c r="F87" s="30"/>
    </row>
    <row r="88" spans="1:6" ht="14.4" x14ac:dyDescent="0.3">
      <c r="A88" s="31" t="s">
        <v>121</v>
      </c>
      <c r="B88" s="39" t="s">
        <v>52</v>
      </c>
      <c r="C88" s="57">
        <f>C80+C30</f>
        <v>30.169999999999998</v>
      </c>
      <c r="D88" s="49">
        <f>D30+D58+D80</f>
        <v>63.515789473684208</v>
      </c>
      <c r="E88" s="21"/>
      <c r="F88" s="30"/>
    </row>
    <row r="89" spans="1:6" ht="21.75" customHeight="1" x14ac:dyDescent="0.3">
      <c r="A89" s="45" t="s">
        <v>122</v>
      </c>
      <c r="B89" s="43" t="s">
        <v>123</v>
      </c>
      <c r="C89" s="57">
        <f>C83+C85</f>
        <v>798.98300000000006</v>
      </c>
      <c r="D89" s="47">
        <f>D83+D85</f>
        <v>1682.0694736842104</v>
      </c>
      <c r="E89" s="60"/>
      <c r="F89" s="30"/>
    </row>
    <row r="90" spans="1:6" ht="14.4" x14ac:dyDescent="0.3">
      <c r="A90" s="45" t="s">
        <v>124</v>
      </c>
      <c r="B90" s="43" t="s">
        <v>125</v>
      </c>
      <c r="C90" s="57"/>
      <c r="D90" s="47">
        <f>D89</f>
        <v>1682.0694736842104</v>
      </c>
      <c r="E90" s="60"/>
      <c r="F90" s="30"/>
    </row>
    <row r="91" spans="1:6" ht="14.4" x14ac:dyDescent="0.3">
      <c r="A91" s="45" t="s">
        <v>126</v>
      </c>
      <c r="B91" s="43" t="s">
        <v>127</v>
      </c>
      <c r="C91" s="57"/>
      <c r="D91" s="49">
        <f>D90*0.2</f>
        <v>336.41389473684211</v>
      </c>
      <c r="E91" s="60"/>
      <c r="F91" s="30"/>
    </row>
    <row r="92" spans="1:6" ht="14.4" x14ac:dyDescent="0.3">
      <c r="A92" s="45" t="s">
        <v>128</v>
      </c>
      <c r="B92" s="43" t="s">
        <v>129</v>
      </c>
      <c r="C92" s="57"/>
      <c r="D92" s="47">
        <f>D90+D91</f>
        <v>2018.4833684210525</v>
      </c>
      <c r="E92" s="60"/>
      <c r="F92" s="30"/>
    </row>
    <row r="93" spans="1:6" ht="14.4" x14ac:dyDescent="0.3">
      <c r="A93" s="45" t="s">
        <v>130</v>
      </c>
      <c r="B93" s="43" t="s">
        <v>144</v>
      </c>
      <c r="C93" s="57"/>
      <c r="D93" s="47">
        <f>D92</f>
        <v>2018.4833684210525</v>
      </c>
      <c r="E93" s="60"/>
      <c r="F93" s="30"/>
    </row>
    <row r="94" spans="1:6" ht="14.4" x14ac:dyDescent="0.3">
      <c r="A94" s="45" t="s">
        <v>132</v>
      </c>
      <c r="B94" s="43" t="s">
        <v>133</v>
      </c>
      <c r="C94" s="61">
        <v>475</v>
      </c>
      <c r="D94" s="47"/>
      <c r="E94" s="60"/>
      <c r="F94" s="30"/>
    </row>
    <row r="95" spans="1:6" ht="15.75" customHeight="1" x14ac:dyDescent="0.3">
      <c r="A95" s="45" t="s">
        <v>134</v>
      </c>
      <c r="B95" s="43" t="s">
        <v>135</v>
      </c>
      <c r="C95" s="61">
        <v>475</v>
      </c>
      <c r="D95" s="62"/>
      <c r="E95" s="30"/>
      <c r="F95" s="21"/>
    </row>
    <row r="96" spans="1:6" ht="14.4" x14ac:dyDescent="0.3">
      <c r="A96" s="63" t="s">
        <v>136</v>
      </c>
      <c r="B96" s="64" t="s">
        <v>137</v>
      </c>
      <c r="C96" s="65"/>
      <c r="D96" s="66">
        <f>D85/D83*100</f>
        <v>4.8271365051542201</v>
      </c>
      <c r="E96" s="13"/>
      <c r="F96" s="13"/>
    </row>
    <row r="97" spans="1:6" ht="14.4" x14ac:dyDescent="0.3">
      <c r="A97" s="67"/>
      <c r="B97" s="13"/>
      <c r="C97" s="13"/>
      <c r="D97" s="13"/>
      <c r="E97" s="13"/>
      <c r="F97" s="13"/>
    </row>
    <row r="98" spans="1:6" ht="14.4" x14ac:dyDescent="0.3">
      <c r="A98" s="67"/>
      <c r="B98" s="13" t="s">
        <v>138</v>
      </c>
      <c r="C98" s="13"/>
      <c r="D98" s="13" t="s">
        <v>139</v>
      </c>
      <c r="E98" s="13"/>
      <c r="F98" s="13"/>
    </row>
    <row r="99" spans="1:6" ht="14.4" x14ac:dyDescent="0.3">
      <c r="A99" s="67"/>
      <c r="B99" s="13" t="s">
        <v>140</v>
      </c>
      <c r="C99" s="13"/>
      <c r="D99" s="13" t="s">
        <v>141</v>
      </c>
      <c r="E99" s="13"/>
      <c r="F99" s="13"/>
    </row>
    <row r="100" spans="1:6" ht="14.4" x14ac:dyDescent="0.3">
      <c r="A100" s="67"/>
      <c r="B100" s="13"/>
      <c r="C100" s="13"/>
      <c r="D100" s="13"/>
      <c r="E100" s="13"/>
      <c r="F100" s="13"/>
    </row>
    <row r="101" spans="1:6" ht="14.4" x14ac:dyDescent="0.3">
      <c r="A101" s="67"/>
      <c r="B101" s="13"/>
      <c r="C101" s="13"/>
      <c r="D101" s="13"/>
      <c r="E101" s="13"/>
      <c r="F101" s="13"/>
    </row>
    <row r="102" spans="1:6" ht="14.4" x14ac:dyDescent="0.3">
      <c r="A102" s="67"/>
      <c r="B102" s="13"/>
      <c r="C102" s="13"/>
      <c r="D102" s="13"/>
      <c r="E102" s="13"/>
      <c r="F102" s="13"/>
    </row>
    <row r="103" spans="1:6" ht="14.4" x14ac:dyDescent="0.3">
      <c r="A103" s="67"/>
      <c r="B103" s="13"/>
      <c r="C103" s="13"/>
      <c r="D103" s="13"/>
      <c r="E103" s="13"/>
      <c r="F103" s="13"/>
    </row>
    <row r="104" spans="1:6" ht="14.4" x14ac:dyDescent="0.3">
      <c r="A104" s="67"/>
      <c r="B104" s="13"/>
      <c r="C104" s="13"/>
      <c r="D104" s="13"/>
      <c r="E104" s="13"/>
      <c r="F104" s="13"/>
    </row>
    <row r="105" spans="1:6" ht="14.4" x14ac:dyDescent="0.3">
      <c r="A105" s="67"/>
      <c r="B105" s="13"/>
      <c r="C105" s="13"/>
      <c r="D105" s="13"/>
      <c r="E105" s="13"/>
      <c r="F105" s="13"/>
    </row>
    <row r="106" spans="1:6" ht="14.4" x14ac:dyDescent="0.3">
      <c r="A106" s="67"/>
      <c r="B106" s="13"/>
      <c r="C106" s="13"/>
      <c r="D106" s="13"/>
      <c r="E106" s="13"/>
      <c r="F106" s="13"/>
    </row>
    <row r="107" spans="1:6" ht="14.4" x14ac:dyDescent="0.3">
      <c r="A107" s="67"/>
      <c r="B107" s="13"/>
      <c r="C107" s="13"/>
      <c r="D107" s="13"/>
      <c r="E107" s="13"/>
      <c r="F107" s="13"/>
    </row>
    <row r="108" spans="1:6" ht="14.4" x14ac:dyDescent="0.3">
      <c r="A108" s="67"/>
      <c r="B108" s="13"/>
      <c r="C108" s="13"/>
      <c r="D108" s="13"/>
      <c r="E108" s="13"/>
      <c r="F108" s="13"/>
    </row>
    <row r="109" spans="1:6" ht="14.4" x14ac:dyDescent="0.3">
      <c r="A109" s="67"/>
      <c r="B109" s="13"/>
      <c r="C109" s="13"/>
      <c r="D109" s="13"/>
      <c r="E109" s="13"/>
      <c r="F109" s="13"/>
    </row>
    <row r="110" spans="1:6" ht="14.4" x14ac:dyDescent="0.3">
      <c r="A110" s="67"/>
      <c r="B110" s="13"/>
      <c r="C110" s="13"/>
      <c r="D110" s="13"/>
      <c r="E110" s="13"/>
      <c r="F110" s="13"/>
    </row>
    <row r="111" spans="1:6" ht="14.4" x14ac:dyDescent="0.3">
      <c r="A111" s="67"/>
      <c r="B111" s="13"/>
      <c r="C111" s="13"/>
      <c r="D111" s="13"/>
      <c r="E111" s="13"/>
      <c r="F111" s="13"/>
    </row>
    <row r="112" spans="1:6" ht="14.4" x14ac:dyDescent="0.3">
      <c r="A112" s="67"/>
      <c r="B112" s="13"/>
      <c r="C112" s="13"/>
      <c r="D112" s="13"/>
      <c r="E112" s="13"/>
      <c r="F112" s="13"/>
    </row>
    <row r="113" spans="1:6" ht="14.4" x14ac:dyDescent="0.3">
      <c r="A113" s="67"/>
      <c r="B113" s="13"/>
      <c r="C113" s="13"/>
      <c r="D113" s="13"/>
      <c r="E113" s="13"/>
      <c r="F113" s="13"/>
    </row>
    <row r="114" spans="1:6" ht="14.4" x14ac:dyDescent="0.3">
      <c r="A114" s="67"/>
      <c r="B114" s="13"/>
      <c r="C114" s="13"/>
      <c r="D114" s="13"/>
      <c r="E114" s="13"/>
      <c r="F114" s="13"/>
    </row>
    <row r="115" spans="1:6" ht="14.4" x14ac:dyDescent="0.3">
      <c r="A115" s="67"/>
      <c r="B115" s="13"/>
      <c r="C115" s="13"/>
      <c r="D115" s="13"/>
      <c r="E115" s="13"/>
      <c r="F115" s="13"/>
    </row>
    <row r="116" spans="1:6" ht="14.4" x14ac:dyDescent="0.3">
      <c r="A116" s="67"/>
      <c r="B116" s="13"/>
      <c r="C116" s="13"/>
      <c r="D116" s="13"/>
      <c r="E116" s="13"/>
      <c r="F116" s="13"/>
    </row>
    <row r="117" spans="1:6" ht="14.4" x14ac:dyDescent="0.3">
      <c r="A117" s="67"/>
      <c r="B117" s="13"/>
      <c r="C117" s="13"/>
      <c r="D117" s="13"/>
      <c r="E117" s="13"/>
      <c r="F117" s="13"/>
    </row>
    <row r="118" spans="1:6" ht="14.4" x14ac:dyDescent="0.3">
      <c r="A118" s="67"/>
      <c r="B118" s="13"/>
      <c r="C118" s="13"/>
      <c r="D118" s="13"/>
      <c r="E118" s="13"/>
      <c r="F118" s="13"/>
    </row>
    <row r="119" spans="1:6" ht="14.4" x14ac:dyDescent="0.3">
      <c r="A119" s="69"/>
    </row>
    <row r="120" spans="1:6" ht="14.4" x14ac:dyDescent="0.3">
      <c r="A120" s="69"/>
    </row>
    <row r="121" spans="1:6" ht="14.4" x14ac:dyDescent="0.3">
      <c r="A121" s="69"/>
    </row>
    <row r="122" spans="1:6" ht="14.4" x14ac:dyDescent="0.3">
      <c r="A122" s="69"/>
    </row>
    <row r="123" spans="1:6" ht="14.4" x14ac:dyDescent="0.3">
      <c r="A123" s="69"/>
    </row>
    <row r="124" spans="1:6" ht="14.4" x14ac:dyDescent="0.3">
      <c r="A124" s="69"/>
    </row>
    <row r="125" spans="1:6" ht="14.4" x14ac:dyDescent="0.3">
      <c r="A125" s="69"/>
    </row>
    <row r="126" spans="1:6" ht="14.4" x14ac:dyDescent="0.3">
      <c r="A126" s="69"/>
    </row>
    <row r="127" spans="1:6" ht="14.4" x14ac:dyDescent="0.3">
      <c r="A127" s="69"/>
    </row>
    <row r="128" spans="1:6" ht="14.4" x14ac:dyDescent="0.3">
      <c r="A128" s="69"/>
    </row>
    <row r="129" spans="1:1" ht="14.4" x14ac:dyDescent="0.3">
      <c r="A129" s="69"/>
    </row>
    <row r="130" spans="1:1" ht="14.4" x14ac:dyDescent="0.3">
      <c r="A130" s="69"/>
    </row>
    <row r="131" spans="1:1" ht="14.4" x14ac:dyDescent="0.3">
      <c r="A131" s="69"/>
    </row>
    <row r="132" spans="1:1" ht="14.4" x14ac:dyDescent="0.3">
      <c r="A132" s="69"/>
    </row>
    <row r="133" spans="1:1" ht="14.4" x14ac:dyDescent="0.3"/>
    <row r="134" spans="1:1" ht="14.4" x14ac:dyDescent="0.3"/>
    <row r="135" spans="1:1" ht="14.4" x14ac:dyDescent="0.3"/>
    <row r="136" spans="1:1" ht="14.4" x14ac:dyDescent="0.3"/>
    <row r="137" spans="1:1" ht="14.4" x14ac:dyDescent="0.3"/>
    <row r="138" spans="1:1" ht="14.4" x14ac:dyDescent="0.3"/>
    <row r="139" spans="1:1" ht="14.4" x14ac:dyDescent="0.3"/>
    <row r="140" spans="1:1" ht="14.4" x14ac:dyDescent="0.3"/>
    <row r="141" spans="1:1" ht="14.4" x14ac:dyDescent="0.3"/>
    <row r="142" spans="1:1" ht="14.4" x14ac:dyDescent="0.3"/>
    <row r="143" spans="1:1" ht="14.4" x14ac:dyDescent="0.3"/>
    <row r="144" spans="1:1" ht="14.4" x14ac:dyDescent="0.3"/>
    <row r="145" ht="14.4" x14ac:dyDescent="0.3"/>
    <row r="146" ht="14.4" x14ac:dyDescent="0.3"/>
  </sheetData>
  <mergeCells count="7">
    <mergeCell ref="A47:F47"/>
    <mergeCell ref="A1:F1"/>
    <mergeCell ref="A2:F2"/>
    <mergeCell ref="A4:A5"/>
    <mergeCell ref="B4:B5"/>
    <mergeCell ref="C4:D4"/>
    <mergeCell ref="E4:F4"/>
  </mergeCells>
  <pageMargins left="1.1812499999999999" right="0.39374999999999999" top="0.78749999999999998" bottom="0.78749999999999998" header="0.511811023622047" footer="0.511811023622047"/>
  <pageSetup paperSize="9" scale="83" orientation="portrait" horizontalDpi="300" verticalDpi="300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8"/>
  <sheetViews>
    <sheetView view="pageBreakPreview" topLeftCell="A70" zoomScaleNormal="100" workbookViewId="0">
      <selection activeCell="I63" sqref="I63"/>
    </sheetView>
  </sheetViews>
  <sheetFormatPr defaultColWidth="8.6640625" defaultRowHeight="15" customHeight="1" x14ac:dyDescent="0.3"/>
  <cols>
    <col min="1" max="1" width="6.109375" customWidth="1"/>
    <col min="2" max="2" width="59.33203125" customWidth="1"/>
    <col min="3" max="3" width="11.44140625" customWidth="1"/>
    <col min="4" max="4" width="22" customWidth="1"/>
    <col min="5" max="5" width="9.109375" hidden="1" customWidth="1"/>
    <col min="6" max="6" width="8.33203125" hidden="1" customWidth="1"/>
    <col min="257" max="257" width="6.109375" customWidth="1"/>
    <col min="258" max="258" width="39.44140625" customWidth="1"/>
    <col min="259" max="259" width="11.44140625" customWidth="1"/>
    <col min="260" max="260" width="9.5546875" customWidth="1"/>
    <col min="262" max="262" width="10.5546875" customWidth="1"/>
    <col min="513" max="513" width="6.109375" customWidth="1"/>
    <col min="514" max="514" width="39.44140625" customWidth="1"/>
    <col min="515" max="515" width="11.44140625" customWidth="1"/>
    <col min="516" max="516" width="9.5546875" customWidth="1"/>
    <col min="518" max="518" width="10.5546875" customWidth="1"/>
    <col min="769" max="769" width="6.109375" customWidth="1"/>
    <col min="770" max="770" width="39.44140625" customWidth="1"/>
    <col min="771" max="771" width="11.44140625" customWidth="1"/>
    <col min="772" max="772" width="9.5546875" customWidth="1"/>
    <col min="774" max="774" width="10.5546875" customWidth="1"/>
    <col min="1025" max="1025" width="6.109375" customWidth="1"/>
    <col min="1026" max="1026" width="39.44140625" customWidth="1"/>
    <col min="1027" max="1027" width="11.44140625" customWidth="1"/>
    <col min="1028" max="1028" width="9.5546875" customWidth="1"/>
    <col min="1030" max="1030" width="10.5546875" customWidth="1"/>
    <col min="1281" max="1281" width="6.109375" customWidth="1"/>
    <col min="1282" max="1282" width="39.44140625" customWidth="1"/>
    <col min="1283" max="1283" width="11.44140625" customWidth="1"/>
    <col min="1284" max="1284" width="9.5546875" customWidth="1"/>
    <col min="1286" max="1286" width="10.5546875" customWidth="1"/>
    <col min="1537" max="1537" width="6.109375" customWidth="1"/>
    <col min="1538" max="1538" width="39.44140625" customWidth="1"/>
    <col min="1539" max="1539" width="11.44140625" customWidth="1"/>
    <col min="1540" max="1540" width="9.5546875" customWidth="1"/>
    <col min="1542" max="1542" width="10.5546875" customWidth="1"/>
    <col min="1793" max="1793" width="6.109375" customWidth="1"/>
    <col min="1794" max="1794" width="39.44140625" customWidth="1"/>
    <col min="1795" max="1795" width="11.44140625" customWidth="1"/>
    <col min="1796" max="1796" width="9.5546875" customWidth="1"/>
    <col min="1798" max="1798" width="10.5546875" customWidth="1"/>
    <col min="2049" max="2049" width="6.109375" customWidth="1"/>
    <col min="2050" max="2050" width="39.44140625" customWidth="1"/>
    <col min="2051" max="2051" width="11.44140625" customWidth="1"/>
    <col min="2052" max="2052" width="9.5546875" customWidth="1"/>
    <col min="2054" max="2054" width="10.5546875" customWidth="1"/>
    <col min="2305" max="2305" width="6.109375" customWidth="1"/>
    <col min="2306" max="2306" width="39.44140625" customWidth="1"/>
    <col min="2307" max="2307" width="11.44140625" customWidth="1"/>
    <col min="2308" max="2308" width="9.5546875" customWidth="1"/>
    <col min="2310" max="2310" width="10.5546875" customWidth="1"/>
    <col min="2561" max="2561" width="6.109375" customWidth="1"/>
    <col min="2562" max="2562" width="39.44140625" customWidth="1"/>
    <col min="2563" max="2563" width="11.44140625" customWidth="1"/>
    <col min="2564" max="2564" width="9.5546875" customWidth="1"/>
    <col min="2566" max="2566" width="10.5546875" customWidth="1"/>
    <col min="2817" max="2817" width="6.109375" customWidth="1"/>
    <col min="2818" max="2818" width="39.44140625" customWidth="1"/>
    <col min="2819" max="2819" width="11.44140625" customWidth="1"/>
    <col min="2820" max="2820" width="9.5546875" customWidth="1"/>
    <col min="2822" max="2822" width="10.5546875" customWidth="1"/>
    <col min="3073" max="3073" width="6.109375" customWidth="1"/>
    <col min="3074" max="3074" width="39.44140625" customWidth="1"/>
    <col min="3075" max="3075" width="11.44140625" customWidth="1"/>
    <col min="3076" max="3076" width="9.5546875" customWidth="1"/>
    <col min="3078" max="3078" width="10.5546875" customWidth="1"/>
    <col min="3329" max="3329" width="6.109375" customWidth="1"/>
    <col min="3330" max="3330" width="39.44140625" customWidth="1"/>
    <col min="3331" max="3331" width="11.44140625" customWidth="1"/>
    <col min="3332" max="3332" width="9.5546875" customWidth="1"/>
    <col min="3334" max="3334" width="10.5546875" customWidth="1"/>
    <col min="3585" max="3585" width="6.109375" customWidth="1"/>
    <col min="3586" max="3586" width="39.44140625" customWidth="1"/>
    <col min="3587" max="3587" width="11.44140625" customWidth="1"/>
    <col min="3588" max="3588" width="9.5546875" customWidth="1"/>
    <col min="3590" max="3590" width="10.5546875" customWidth="1"/>
    <col min="3841" max="3841" width="6.109375" customWidth="1"/>
    <col min="3842" max="3842" width="39.44140625" customWidth="1"/>
    <col min="3843" max="3843" width="11.44140625" customWidth="1"/>
    <col min="3844" max="3844" width="9.5546875" customWidth="1"/>
    <col min="3846" max="3846" width="10.5546875" customWidth="1"/>
    <col min="4097" max="4097" width="6.109375" customWidth="1"/>
    <col min="4098" max="4098" width="39.44140625" customWidth="1"/>
    <col min="4099" max="4099" width="11.44140625" customWidth="1"/>
    <col min="4100" max="4100" width="9.5546875" customWidth="1"/>
    <col min="4102" max="4102" width="10.5546875" customWidth="1"/>
    <col min="4353" max="4353" width="6.109375" customWidth="1"/>
    <col min="4354" max="4354" width="39.44140625" customWidth="1"/>
    <col min="4355" max="4355" width="11.44140625" customWidth="1"/>
    <col min="4356" max="4356" width="9.5546875" customWidth="1"/>
    <col min="4358" max="4358" width="10.5546875" customWidth="1"/>
    <col min="4609" max="4609" width="6.109375" customWidth="1"/>
    <col min="4610" max="4610" width="39.44140625" customWidth="1"/>
    <col min="4611" max="4611" width="11.44140625" customWidth="1"/>
    <col min="4612" max="4612" width="9.5546875" customWidth="1"/>
    <col min="4614" max="4614" width="10.5546875" customWidth="1"/>
    <col min="4865" max="4865" width="6.109375" customWidth="1"/>
    <col min="4866" max="4866" width="39.44140625" customWidth="1"/>
    <col min="4867" max="4867" width="11.44140625" customWidth="1"/>
    <col min="4868" max="4868" width="9.5546875" customWidth="1"/>
    <col min="4870" max="4870" width="10.5546875" customWidth="1"/>
    <col min="5121" max="5121" width="6.109375" customWidth="1"/>
    <col min="5122" max="5122" width="39.44140625" customWidth="1"/>
    <col min="5123" max="5123" width="11.44140625" customWidth="1"/>
    <col min="5124" max="5124" width="9.5546875" customWidth="1"/>
    <col min="5126" max="5126" width="10.5546875" customWidth="1"/>
    <col min="5377" max="5377" width="6.109375" customWidth="1"/>
    <col min="5378" max="5378" width="39.44140625" customWidth="1"/>
    <col min="5379" max="5379" width="11.44140625" customWidth="1"/>
    <col min="5380" max="5380" width="9.5546875" customWidth="1"/>
    <col min="5382" max="5382" width="10.5546875" customWidth="1"/>
    <col min="5633" max="5633" width="6.109375" customWidth="1"/>
    <col min="5634" max="5634" width="39.44140625" customWidth="1"/>
    <col min="5635" max="5635" width="11.44140625" customWidth="1"/>
    <col min="5636" max="5636" width="9.5546875" customWidth="1"/>
    <col min="5638" max="5638" width="10.5546875" customWidth="1"/>
    <col min="5889" max="5889" width="6.109375" customWidth="1"/>
    <col min="5890" max="5890" width="39.44140625" customWidth="1"/>
    <col min="5891" max="5891" width="11.44140625" customWidth="1"/>
    <col min="5892" max="5892" width="9.5546875" customWidth="1"/>
    <col min="5894" max="5894" width="10.5546875" customWidth="1"/>
    <col min="6145" max="6145" width="6.109375" customWidth="1"/>
    <col min="6146" max="6146" width="39.44140625" customWidth="1"/>
    <col min="6147" max="6147" width="11.44140625" customWidth="1"/>
    <col min="6148" max="6148" width="9.5546875" customWidth="1"/>
    <col min="6150" max="6150" width="10.5546875" customWidth="1"/>
    <col min="6401" max="6401" width="6.109375" customWidth="1"/>
    <col min="6402" max="6402" width="39.44140625" customWidth="1"/>
    <col min="6403" max="6403" width="11.44140625" customWidth="1"/>
    <col min="6404" max="6404" width="9.5546875" customWidth="1"/>
    <col min="6406" max="6406" width="10.5546875" customWidth="1"/>
    <col min="6657" max="6657" width="6.109375" customWidth="1"/>
    <col min="6658" max="6658" width="39.44140625" customWidth="1"/>
    <col min="6659" max="6659" width="11.44140625" customWidth="1"/>
    <col min="6660" max="6660" width="9.5546875" customWidth="1"/>
    <col min="6662" max="6662" width="10.5546875" customWidth="1"/>
    <col min="6913" max="6913" width="6.109375" customWidth="1"/>
    <col min="6914" max="6914" width="39.44140625" customWidth="1"/>
    <col min="6915" max="6915" width="11.44140625" customWidth="1"/>
    <col min="6916" max="6916" width="9.5546875" customWidth="1"/>
    <col min="6918" max="6918" width="10.5546875" customWidth="1"/>
    <col min="7169" max="7169" width="6.109375" customWidth="1"/>
    <col min="7170" max="7170" width="39.44140625" customWidth="1"/>
    <col min="7171" max="7171" width="11.44140625" customWidth="1"/>
    <col min="7172" max="7172" width="9.5546875" customWidth="1"/>
    <col min="7174" max="7174" width="10.5546875" customWidth="1"/>
    <col min="7425" max="7425" width="6.109375" customWidth="1"/>
    <col min="7426" max="7426" width="39.44140625" customWidth="1"/>
    <col min="7427" max="7427" width="11.44140625" customWidth="1"/>
    <col min="7428" max="7428" width="9.5546875" customWidth="1"/>
    <col min="7430" max="7430" width="10.5546875" customWidth="1"/>
    <col min="7681" max="7681" width="6.109375" customWidth="1"/>
    <col min="7682" max="7682" width="39.44140625" customWidth="1"/>
    <col min="7683" max="7683" width="11.44140625" customWidth="1"/>
    <col min="7684" max="7684" width="9.5546875" customWidth="1"/>
    <col min="7686" max="7686" width="10.5546875" customWidth="1"/>
    <col min="7937" max="7937" width="6.109375" customWidth="1"/>
    <col min="7938" max="7938" width="39.44140625" customWidth="1"/>
    <col min="7939" max="7939" width="11.44140625" customWidth="1"/>
    <col min="7940" max="7940" width="9.5546875" customWidth="1"/>
    <col min="7942" max="7942" width="10.5546875" customWidth="1"/>
    <col min="8193" max="8193" width="6.109375" customWidth="1"/>
    <col min="8194" max="8194" width="39.44140625" customWidth="1"/>
    <col min="8195" max="8195" width="11.44140625" customWidth="1"/>
    <col min="8196" max="8196" width="9.5546875" customWidth="1"/>
    <col min="8198" max="8198" width="10.5546875" customWidth="1"/>
    <col min="8449" max="8449" width="6.109375" customWidth="1"/>
    <col min="8450" max="8450" width="39.44140625" customWidth="1"/>
    <col min="8451" max="8451" width="11.44140625" customWidth="1"/>
    <col min="8452" max="8452" width="9.5546875" customWidth="1"/>
    <col min="8454" max="8454" width="10.5546875" customWidth="1"/>
    <col min="8705" max="8705" width="6.109375" customWidth="1"/>
    <col min="8706" max="8706" width="39.44140625" customWidth="1"/>
    <col min="8707" max="8707" width="11.44140625" customWidth="1"/>
    <col min="8708" max="8708" width="9.5546875" customWidth="1"/>
    <col min="8710" max="8710" width="10.5546875" customWidth="1"/>
    <col min="8961" max="8961" width="6.109375" customWidth="1"/>
    <col min="8962" max="8962" width="39.44140625" customWidth="1"/>
    <col min="8963" max="8963" width="11.44140625" customWidth="1"/>
    <col min="8964" max="8964" width="9.5546875" customWidth="1"/>
    <col min="8966" max="8966" width="10.5546875" customWidth="1"/>
    <col min="9217" max="9217" width="6.109375" customWidth="1"/>
    <col min="9218" max="9218" width="39.44140625" customWidth="1"/>
    <col min="9219" max="9219" width="11.44140625" customWidth="1"/>
    <col min="9220" max="9220" width="9.5546875" customWidth="1"/>
    <col min="9222" max="9222" width="10.5546875" customWidth="1"/>
    <col min="9473" max="9473" width="6.109375" customWidth="1"/>
    <col min="9474" max="9474" width="39.44140625" customWidth="1"/>
    <col min="9475" max="9475" width="11.44140625" customWidth="1"/>
    <col min="9476" max="9476" width="9.5546875" customWidth="1"/>
    <col min="9478" max="9478" width="10.5546875" customWidth="1"/>
    <col min="9729" max="9729" width="6.109375" customWidth="1"/>
    <col min="9730" max="9730" width="39.44140625" customWidth="1"/>
    <col min="9731" max="9731" width="11.44140625" customWidth="1"/>
    <col min="9732" max="9732" width="9.5546875" customWidth="1"/>
    <col min="9734" max="9734" width="10.5546875" customWidth="1"/>
    <col min="9985" max="9985" width="6.109375" customWidth="1"/>
    <col min="9986" max="9986" width="39.44140625" customWidth="1"/>
    <col min="9987" max="9987" width="11.44140625" customWidth="1"/>
    <col min="9988" max="9988" width="9.5546875" customWidth="1"/>
    <col min="9990" max="9990" width="10.5546875" customWidth="1"/>
    <col min="10241" max="10241" width="6.109375" customWidth="1"/>
    <col min="10242" max="10242" width="39.44140625" customWidth="1"/>
    <col min="10243" max="10243" width="11.44140625" customWidth="1"/>
    <col min="10244" max="10244" width="9.5546875" customWidth="1"/>
    <col min="10246" max="10246" width="10.5546875" customWidth="1"/>
    <col min="10497" max="10497" width="6.109375" customWidth="1"/>
    <col min="10498" max="10498" width="39.44140625" customWidth="1"/>
    <col min="10499" max="10499" width="11.44140625" customWidth="1"/>
    <col min="10500" max="10500" width="9.5546875" customWidth="1"/>
    <col min="10502" max="10502" width="10.5546875" customWidth="1"/>
    <col min="10753" max="10753" width="6.109375" customWidth="1"/>
    <col min="10754" max="10754" width="39.44140625" customWidth="1"/>
    <col min="10755" max="10755" width="11.44140625" customWidth="1"/>
    <col min="10756" max="10756" width="9.5546875" customWidth="1"/>
    <col min="10758" max="10758" width="10.5546875" customWidth="1"/>
    <col min="11009" max="11009" width="6.109375" customWidth="1"/>
    <col min="11010" max="11010" width="39.44140625" customWidth="1"/>
    <col min="11011" max="11011" width="11.44140625" customWidth="1"/>
    <col min="11012" max="11012" width="9.5546875" customWidth="1"/>
    <col min="11014" max="11014" width="10.5546875" customWidth="1"/>
    <col min="11265" max="11265" width="6.109375" customWidth="1"/>
    <col min="11266" max="11266" width="39.44140625" customWidth="1"/>
    <col min="11267" max="11267" width="11.44140625" customWidth="1"/>
    <col min="11268" max="11268" width="9.5546875" customWidth="1"/>
    <col min="11270" max="11270" width="10.5546875" customWidth="1"/>
    <col min="11521" max="11521" width="6.109375" customWidth="1"/>
    <col min="11522" max="11522" width="39.44140625" customWidth="1"/>
    <col min="11523" max="11523" width="11.44140625" customWidth="1"/>
    <col min="11524" max="11524" width="9.5546875" customWidth="1"/>
    <col min="11526" max="11526" width="10.5546875" customWidth="1"/>
    <col min="11777" max="11777" width="6.109375" customWidth="1"/>
    <col min="11778" max="11778" width="39.44140625" customWidth="1"/>
    <col min="11779" max="11779" width="11.44140625" customWidth="1"/>
    <col min="11780" max="11780" width="9.5546875" customWidth="1"/>
    <col min="11782" max="11782" width="10.5546875" customWidth="1"/>
    <col min="12033" max="12033" width="6.109375" customWidth="1"/>
    <col min="12034" max="12034" width="39.44140625" customWidth="1"/>
    <col min="12035" max="12035" width="11.44140625" customWidth="1"/>
    <col min="12036" max="12036" width="9.5546875" customWidth="1"/>
    <col min="12038" max="12038" width="10.5546875" customWidth="1"/>
    <col min="12289" max="12289" width="6.109375" customWidth="1"/>
    <col min="12290" max="12290" width="39.44140625" customWidth="1"/>
    <col min="12291" max="12291" width="11.44140625" customWidth="1"/>
    <col min="12292" max="12292" width="9.5546875" customWidth="1"/>
    <col min="12294" max="12294" width="10.5546875" customWidth="1"/>
    <col min="12545" max="12545" width="6.109375" customWidth="1"/>
    <col min="12546" max="12546" width="39.44140625" customWidth="1"/>
    <col min="12547" max="12547" width="11.44140625" customWidth="1"/>
    <col min="12548" max="12548" width="9.5546875" customWidth="1"/>
    <col min="12550" max="12550" width="10.5546875" customWidth="1"/>
    <col min="12801" max="12801" width="6.109375" customWidth="1"/>
    <col min="12802" max="12802" width="39.44140625" customWidth="1"/>
    <col min="12803" max="12803" width="11.44140625" customWidth="1"/>
    <col min="12804" max="12804" width="9.5546875" customWidth="1"/>
    <col min="12806" max="12806" width="10.5546875" customWidth="1"/>
    <col min="13057" max="13057" width="6.109375" customWidth="1"/>
    <col min="13058" max="13058" width="39.44140625" customWidth="1"/>
    <col min="13059" max="13059" width="11.44140625" customWidth="1"/>
    <col min="13060" max="13060" width="9.5546875" customWidth="1"/>
    <col min="13062" max="13062" width="10.5546875" customWidth="1"/>
    <col min="13313" max="13313" width="6.109375" customWidth="1"/>
    <col min="13314" max="13314" width="39.44140625" customWidth="1"/>
    <col min="13315" max="13315" width="11.44140625" customWidth="1"/>
    <col min="13316" max="13316" width="9.5546875" customWidth="1"/>
    <col min="13318" max="13318" width="10.5546875" customWidth="1"/>
    <col min="13569" max="13569" width="6.109375" customWidth="1"/>
    <col min="13570" max="13570" width="39.44140625" customWidth="1"/>
    <col min="13571" max="13571" width="11.44140625" customWidth="1"/>
    <col min="13572" max="13572" width="9.5546875" customWidth="1"/>
    <col min="13574" max="13574" width="10.5546875" customWidth="1"/>
    <col min="13825" max="13825" width="6.109375" customWidth="1"/>
    <col min="13826" max="13826" width="39.44140625" customWidth="1"/>
    <col min="13827" max="13827" width="11.44140625" customWidth="1"/>
    <col min="13828" max="13828" width="9.5546875" customWidth="1"/>
    <col min="13830" max="13830" width="10.5546875" customWidth="1"/>
    <col min="14081" max="14081" width="6.109375" customWidth="1"/>
    <col min="14082" max="14082" width="39.44140625" customWidth="1"/>
    <col min="14083" max="14083" width="11.44140625" customWidth="1"/>
    <col min="14084" max="14084" width="9.5546875" customWidth="1"/>
    <col min="14086" max="14086" width="10.5546875" customWidth="1"/>
    <col min="14337" max="14337" width="6.109375" customWidth="1"/>
    <col min="14338" max="14338" width="39.44140625" customWidth="1"/>
    <col min="14339" max="14339" width="11.44140625" customWidth="1"/>
    <col min="14340" max="14340" width="9.5546875" customWidth="1"/>
    <col min="14342" max="14342" width="10.5546875" customWidth="1"/>
    <col min="14593" max="14593" width="6.109375" customWidth="1"/>
    <col min="14594" max="14594" width="39.44140625" customWidth="1"/>
    <col min="14595" max="14595" width="11.44140625" customWidth="1"/>
    <col min="14596" max="14596" width="9.5546875" customWidth="1"/>
    <col min="14598" max="14598" width="10.5546875" customWidth="1"/>
    <col min="14849" max="14849" width="6.109375" customWidth="1"/>
    <col min="14850" max="14850" width="39.44140625" customWidth="1"/>
    <col min="14851" max="14851" width="11.44140625" customWidth="1"/>
    <col min="14852" max="14852" width="9.5546875" customWidth="1"/>
    <col min="14854" max="14854" width="10.5546875" customWidth="1"/>
    <col min="15105" max="15105" width="6.109375" customWidth="1"/>
    <col min="15106" max="15106" width="39.44140625" customWidth="1"/>
    <col min="15107" max="15107" width="11.44140625" customWidth="1"/>
    <col min="15108" max="15108" width="9.5546875" customWidth="1"/>
    <col min="15110" max="15110" width="10.5546875" customWidth="1"/>
    <col min="15361" max="15361" width="6.109375" customWidth="1"/>
    <col min="15362" max="15362" width="39.44140625" customWidth="1"/>
    <col min="15363" max="15363" width="11.44140625" customWidth="1"/>
    <col min="15364" max="15364" width="9.5546875" customWidth="1"/>
    <col min="15366" max="15366" width="10.5546875" customWidth="1"/>
    <col min="15617" max="15617" width="6.109375" customWidth="1"/>
    <col min="15618" max="15618" width="39.44140625" customWidth="1"/>
    <col min="15619" max="15619" width="11.44140625" customWidth="1"/>
    <col min="15620" max="15620" width="9.5546875" customWidth="1"/>
    <col min="15622" max="15622" width="10.5546875" customWidth="1"/>
    <col min="15873" max="15873" width="6.109375" customWidth="1"/>
    <col min="15874" max="15874" width="39.44140625" customWidth="1"/>
    <col min="15875" max="15875" width="11.44140625" customWidth="1"/>
    <col min="15876" max="15876" width="9.5546875" customWidth="1"/>
    <col min="15878" max="15878" width="10.5546875" customWidth="1"/>
    <col min="16129" max="16129" width="6.109375" customWidth="1"/>
    <col min="16130" max="16130" width="39.44140625" customWidth="1"/>
    <col min="16131" max="16131" width="11.44140625" customWidth="1"/>
    <col min="16132" max="16132" width="9.5546875" customWidth="1"/>
    <col min="16134" max="16134" width="10.5546875" customWidth="1"/>
  </cols>
  <sheetData>
    <row r="1" spans="1:6" ht="14.4" x14ac:dyDescent="0.3">
      <c r="A1" s="4">
        <v>5</v>
      </c>
      <c r="B1" s="4"/>
      <c r="C1" s="4"/>
      <c r="D1" s="4"/>
      <c r="E1" s="4"/>
      <c r="F1" s="4"/>
    </row>
    <row r="3" spans="1:6" ht="50.25" customHeight="1" x14ac:dyDescent="0.3">
      <c r="A3" s="12" t="s">
        <v>145</v>
      </c>
      <c r="B3" s="12"/>
      <c r="C3" s="12"/>
      <c r="D3" s="12"/>
      <c r="E3" s="12"/>
      <c r="F3" s="12"/>
    </row>
    <row r="4" spans="1:6" ht="14.4" x14ac:dyDescent="0.3">
      <c r="A4" s="13"/>
      <c r="B4" s="13"/>
      <c r="C4" s="13"/>
      <c r="D4" s="13"/>
      <c r="E4" s="13"/>
      <c r="F4" s="13"/>
    </row>
    <row r="5" spans="1:6" ht="25.5" customHeight="1" x14ac:dyDescent="0.3">
      <c r="A5" s="11" t="s">
        <v>3</v>
      </c>
      <c r="B5" s="5" t="s">
        <v>4</v>
      </c>
      <c r="C5" s="9" t="s">
        <v>5</v>
      </c>
      <c r="D5" s="9"/>
      <c r="E5" s="8"/>
      <c r="F5" s="8"/>
    </row>
    <row r="6" spans="1:6" ht="28.2" x14ac:dyDescent="0.3">
      <c r="A6" s="11"/>
      <c r="B6" s="5"/>
      <c r="C6" s="17" t="s">
        <v>6</v>
      </c>
      <c r="D6" s="17" t="s">
        <v>7</v>
      </c>
      <c r="E6" s="18"/>
      <c r="F6" s="18"/>
    </row>
    <row r="7" spans="1:6" ht="14.4" x14ac:dyDescent="0.3">
      <c r="A7" s="19" t="s">
        <v>8</v>
      </c>
      <c r="B7" s="20">
        <v>2</v>
      </c>
      <c r="C7" s="20">
        <v>3</v>
      </c>
      <c r="D7" s="16">
        <v>4</v>
      </c>
      <c r="E7" s="21"/>
      <c r="F7" s="21"/>
    </row>
    <row r="8" spans="1:6" ht="14.4" x14ac:dyDescent="0.3">
      <c r="A8" s="22"/>
      <c r="B8" s="23" t="s">
        <v>9</v>
      </c>
      <c r="C8" s="24"/>
      <c r="D8" s="24"/>
      <c r="E8" s="21"/>
      <c r="F8" s="21"/>
    </row>
    <row r="9" spans="1:6" ht="14.4" x14ac:dyDescent="0.3">
      <c r="A9" s="25" t="s">
        <v>8</v>
      </c>
      <c r="B9" s="26" t="s">
        <v>10</v>
      </c>
      <c r="C9" s="27">
        <f>C10+C16+C17+C20</f>
        <v>125612.62</v>
      </c>
      <c r="D9" s="79">
        <f>C9/C94*1000</f>
        <v>1939.8404116496097</v>
      </c>
      <c r="E9" s="29"/>
      <c r="F9" s="30"/>
    </row>
    <row r="10" spans="1:6" ht="14.4" x14ac:dyDescent="0.3">
      <c r="A10" s="31" t="s">
        <v>11</v>
      </c>
      <c r="B10" s="32" t="s">
        <v>12</v>
      </c>
      <c r="C10" s="33">
        <f>C11+C12+C13+C14+C15</f>
        <v>94489.881999999998</v>
      </c>
      <c r="D10" s="34">
        <f>C10/C94*1000</f>
        <v>1459.2107990073216</v>
      </c>
      <c r="E10" s="35"/>
      <c r="F10" s="30"/>
    </row>
    <row r="11" spans="1:6" ht="14.4" x14ac:dyDescent="0.3">
      <c r="A11" s="36" t="s">
        <v>13</v>
      </c>
      <c r="B11" s="37" t="s">
        <v>14</v>
      </c>
      <c r="C11" s="33">
        <v>71531.398000000001</v>
      </c>
      <c r="D11" s="34">
        <f>C11/C94*1000</f>
        <v>1104.6620677300743</v>
      </c>
      <c r="E11" s="35"/>
      <c r="F11" s="30"/>
    </row>
    <row r="12" spans="1:6" ht="14.4" x14ac:dyDescent="0.3">
      <c r="A12" s="36" t="s">
        <v>15</v>
      </c>
      <c r="B12" s="37" t="s">
        <v>16</v>
      </c>
      <c r="C12" s="33">
        <v>16944.567999999999</v>
      </c>
      <c r="D12" s="34">
        <f>C12/C94*1000</f>
        <v>261.67560046390884</v>
      </c>
      <c r="E12" s="35"/>
      <c r="F12" s="30"/>
    </row>
    <row r="13" spans="1:6" ht="14.4" x14ac:dyDescent="0.3">
      <c r="A13" s="31" t="s">
        <v>17</v>
      </c>
      <c r="B13" s="37" t="s">
        <v>18</v>
      </c>
      <c r="C13" s="33">
        <v>0</v>
      </c>
      <c r="D13" s="34">
        <v>0</v>
      </c>
      <c r="E13" s="35"/>
      <c r="F13" s="30"/>
    </row>
    <row r="14" spans="1:6" ht="14.4" x14ac:dyDescent="0.3">
      <c r="A14" s="31" t="s">
        <v>19</v>
      </c>
      <c r="B14" s="38" t="s">
        <v>20</v>
      </c>
      <c r="C14" s="33">
        <v>5043.3559999999998</v>
      </c>
      <c r="D14" s="34">
        <f>C14/C94*1000</f>
        <v>77.884736256082618</v>
      </c>
      <c r="E14" s="35"/>
      <c r="F14" s="30"/>
    </row>
    <row r="15" spans="1:6" ht="14.4" x14ac:dyDescent="0.3">
      <c r="A15" s="31" t="s">
        <v>21</v>
      </c>
      <c r="B15" s="38" t="s">
        <v>22</v>
      </c>
      <c r="C15" s="33">
        <v>970.56</v>
      </c>
      <c r="D15" s="34">
        <f>C15/C94*1000</f>
        <v>14.988394557255834</v>
      </c>
      <c r="E15" s="35"/>
      <c r="F15" s="30"/>
    </row>
    <row r="16" spans="1:6" ht="14.4" x14ac:dyDescent="0.3">
      <c r="A16" s="31" t="s">
        <v>23</v>
      </c>
      <c r="B16" s="39" t="s">
        <v>24</v>
      </c>
      <c r="C16" s="33">
        <v>16931.486000000001</v>
      </c>
      <c r="D16" s="34">
        <f>C16/C94*1000</f>
        <v>261.47357464623866</v>
      </c>
      <c r="E16" s="35"/>
      <c r="F16" s="30"/>
    </row>
    <row r="17" spans="1:6" ht="14.4" x14ac:dyDescent="0.3">
      <c r="A17" s="31" t="s">
        <v>25</v>
      </c>
      <c r="B17" s="32" t="s">
        <v>26</v>
      </c>
      <c r="C17" s="33">
        <f>C18+C19</f>
        <v>2692.3440000000001</v>
      </c>
      <c r="D17" s="34">
        <f>C17/C94*1000</f>
        <v>41.577969580304568</v>
      </c>
      <c r="E17" s="35"/>
      <c r="F17" s="30"/>
    </row>
    <row r="18" spans="1:6" ht="14.4" x14ac:dyDescent="0.3">
      <c r="A18" s="36" t="s">
        <v>27</v>
      </c>
      <c r="B18" s="37" t="s">
        <v>28</v>
      </c>
      <c r="C18" s="33">
        <v>2477.6129999999998</v>
      </c>
      <c r="D18" s="34">
        <f>C18/C94*1000</f>
        <v>38.261870676914668</v>
      </c>
      <c r="E18" s="35"/>
      <c r="F18" s="30"/>
    </row>
    <row r="19" spans="1:6" ht="14.4" x14ac:dyDescent="0.3">
      <c r="A19" s="36" t="s">
        <v>29</v>
      </c>
      <c r="B19" s="37" t="s">
        <v>30</v>
      </c>
      <c r="C19" s="33">
        <v>214.73099999999999</v>
      </c>
      <c r="D19" s="34">
        <f>C19/C94*1000</f>
        <v>3.3160989033899009</v>
      </c>
      <c r="E19" s="35"/>
      <c r="F19" s="30"/>
    </row>
    <row r="20" spans="1:6" ht="14.4" x14ac:dyDescent="0.3">
      <c r="A20" s="31" t="s">
        <v>31</v>
      </c>
      <c r="B20" s="32" t="s">
        <v>32</v>
      </c>
      <c r="C20" s="33">
        <f>C21+C22</f>
        <v>11498.907999999999</v>
      </c>
      <c r="D20" s="34">
        <f>C20/C94*1000</f>
        <v>177.57806841574512</v>
      </c>
      <c r="E20" s="35"/>
      <c r="F20" s="30"/>
    </row>
    <row r="21" spans="1:6" ht="14.4" x14ac:dyDescent="0.3">
      <c r="A21" s="36" t="s">
        <v>33</v>
      </c>
      <c r="B21" s="38" t="s">
        <v>34</v>
      </c>
      <c r="C21" s="33">
        <v>8458.6949999999997</v>
      </c>
      <c r="D21" s="34">
        <f>C21/C94*1000</f>
        <v>130.62794479422922</v>
      </c>
      <c r="E21" s="35"/>
      <c r="F21" s="30"/>
    </row>
    <row r="22" spans="1:6" ht="14.4" x14ac:dyDescent="0.3">
      <c r="A22" s="36" t="s">
        <v>35</v>
      </c>
      <c r="B22" s="37" t="s">
        <v>36</v>
      </c>
      <c r="C22" s="33">
        <v>3040.2130000000002</v>
      </c>
      <c r="D22" s="34">
        <f>C22/C94*1000</f>
        <v>46.950123621515864</v>
      </c>
      <c r="E22" s="35"/>
      <c r="F22" s="30"/>
    </row>
    <row r="23" spans="1:6" ht="14.4" x14ac:dyDescent="0.3">
      <c r="A23" s="40" t="s">
        <v>37</v>
      </c>
      <c r="B23" s="32" t="s">
        <v>38</v>
      </c>
      <c r="C23" s="80">
        <f>C24+C25</f>
        <v>6016.0129999999999</v>
      </c>
      <c r="D23" s="34">
        <f>C23/C94*1000</f>
        <v>92.905514863151524</v>
      </c>
      <c r="E23" s="29"/>
      <c r="F23" s="30"/>
    </row>
    <row r="24" spans="1:6" ht="14.4" x14ac:dyDescent="0.3">
      <c r="A24" s="36" t="s">
        <v>39</v>
      </c>
      <c r="B24" s="38" t="s">
        <v>34</v>
      </c>
      <c r="C24" s="33">
        <v>4301.8519999999999</v>
      </c>
      <c r="D24" s="34">
        <f>C24/C94*1000</f>
        <v>66.433662115603497</v>
      </c>
      <c r="E24" s="35"/>
      <c r="F24" s="30"/>
    </row>
    <row r="25" spans="1:6" ht="14.4" x14ac:dyDescent="0.3">
      <c r="A25" s="36" t="s">
        <v>40</v>
      </c>
      <c r="B25" s="37" t="s">
        <v>36</v>
      </c>
      <c r="C25" s="33">
        <v>1714.1610000000001</v>
      </c>
      <c r="D25" s="34">
        <f>C25/C94*1000</f>
        <v>26.471852747548034</v>
      </c>
      <c r="E25" s="35"/>
      <c r="F25" s="30"/>
    </row>
    <row r="26" spans="1:6" ht="19.5" customHeight="1" x14ac:dyDescent="0.3">
      <c r="A26" s="42" t="s">
        <v>41</v>
      </c>
      <c r="B26" s="43" t="s">
        <v>42</v>
      </c>
      <c r="C26" s="41">
        <f>C9+C23</f>
        <v>131628.633</v>
      </c>
      <c r="D26" s="47">
        <f>C26/C94*1000</f>
        <v>2032.7459265127613</v>
      </c>
      <c r="E26" s="30"/>
      <c r="F26" s="15"/>
    </row>
    <row r="27" spans="1:6" ht="14.4" x14ac:dyDescent="0.3">
      <c r="A27" s="40" t="s">
        <v>43</v>
      </c>
      <c r="B27" s="32" t="s">
        <v>44</v>
      </c>
      <c r="C27" s="33">
        <v>0</v>
      </c>
      <c r="D27" s="34">
        <v>0</v>
      </c>
      <c r="E27" s="30"/>
      <c r="F27" s="30"/>
    </row>
    <row r="28" spans="1:6" ht="14.4" x14ac:dyDescent="0.3">
      <c r="A28" s="40" t="s">
        <v>45</v>
      </c>
      <c r="B28" s="32" t="s">
        <v>46</v>
      </c>
      <c r="C28" s="80">
        <f>C29+C30+C31</f>
        <v>6420.9090000000006</v>
      </c>
      <c r="D28" s="34">
        <f>C28/C94*1000-0.004</f>
        <v>99.154339008649657</v>
      </c>
      <c r="E28" s="30"/>
      <c r="F28" s="30"/>
    </row>
    <row r="29" spans="1:6" ht="14.4" x14ac:dyDescent="0.3">
      <c r="A29" s="31" t="s">
        <v>47</v>
      </c>
      <c r="B29" s="37" t="s">
        <v>48</v>
      </c>
      <c r="C29" s="33">
        <v>1155.7639999999999</v>
      </c>
      <c r="D29" s="34">
        <f>C29/C94*1000-0.004</f>
        <v>17.844506889911216</v>
      </c>
      <c r="E29" s="30"/>
      <c r="F29" s="30"/>
    </row>
    <row r="30" spans="1:6" ht="14.4" x14ac:dyDescent="0.3">
      <c r="A30" s="31" t="s">
        <v>49</v>
      </c>
      <c r="B30" s="38" t="s">
        <v>50</v>
      </c>
      <c r="C30" s="33">
        <v>0</v>
      </c>
      <c r="D30" s="34">
        <f>C30/C94*1000</f>
        <v>0</v>
      </c>
      <c r="E30" s="30"/>
      <c r="F30" s="30"/>
    </row>
    <row r="31" spans="1:6" ht="14.4" x14ac:dyDescent="0.3">
      <c r="A31" s="31" t="s">
        <v>51</v>
      </c>
      <c r="B31" s="39" t="s">
        <v>52</v>
      </c>
      <c r="C31" s="33">
        <v>5265.1450000000004</v>
      </c>
      <c r="D31" s="34">
        <f>C31/C94*1000</f>
        <v>81.309832118738427</v>
      </c>
      <c r="E31" s="30"/>
      <c r="F31" s="30"/>
    </row>
    <row r="32" spans="1:6" ht="27" x14ac:dyDescent="0.3">
      <c r="A32" s="45" t="s">
        <v>53</v>
      </c>
      <c r="B32" s="43" t="s">
        <v>54</v>
      </c>
      <c r="C32" s="41">
        <f>C26+C27+C28</f>
        <v>138049.54200000002</v>
      </c>
      <c r="D32" s="49">
        <f>C32/C94*1000</f>
        <v>2131.9042655214112</v>
      </c>
      <c r="E32" s="30"/>
      <c r="F32" s="30"/>
    </row>
    <row r="33" spans="1:6" ht="14.4" x14ac:dyDescent="0.3">
      <c r="A33" s="45" t="s">
        <v>55</v>
      </c>
      <c r="B33" s="43" t="s">
        <v>56</v>
      </c>
      <c r="C33" s="46" t="s">
        <v>57</v>
      </c>
      <c r="D33" s="47">
        <f>C32/C94*1000</f>
        <v>2131.9042655214112</v>
      </c>
      <c r="E33" s="21"/>
      <c r="F33" s="30"/>
    </row>
    <row r="34" spans="1:6" ht="14.4" x14ac:dyDescent="0.3">
      <c r="A34" s="45"/>
      <c r="B34" s="48" t="s">
        <v>58</v>
      </c>
      <c r="C34" s="46"/>
      <c r="D34" s="47"/>
      <c r="E34" s="21"/>
      <c r="F34" s="30"/>
    </row>
    <row r="35" spans="1:6" ht="14.4" x14ac:dyDescent="0.3">
      <c r="A35" s="25" t="s">
        <v>59</v>
      </c>
      <c r="B35" s="26" t="s">
        <v>10</v>
      </c>
      <c r="C35" s="46">
        <f>C36+C41+C42+C45</f>
        <v>7422.4710000000014</v>
      </c>
      <c r="D35" s="49">
        <f>C35/C98*1000</f>
        <v>827.93876185164538</v>
      </c>
      <c r="E35" s="21"/>
      <c r="F35" s="30"/>
    </row>
    <row r="36" spans="1:6" ht="14.4" x14ac:dyDescent="0.3">
      <c r="A36" s="31" t="s">
        <v>60</v>
      </c>
      <c r="B36" s="32" t="s">
        <v>12</v>
      </c>
      <c r="C36" s="46">
        <f>C37+C38+C39+C40</f>
        <v>5685.9140000000007</v>
      </c>
      <c r="D36" s="49">
        <f>C36/C98*1000</f>
        <v>634.23469046291132</v>
      </c>
      <c r="E36" s="21"/>
      <c r="F36" s="30"/>
    </row>
    <row r="37" spans="1:6" ht="14.4" x14ac:dyDescent="0.3">
      <c r="A37" s="31" t="s">
        <v>61</v>
      </c>
      <c r="B37" s="37" t="s">
        <v>16</v>
      </c>
      <c r="C37" s="46">
        <v>645.76400000000001</v>
      </c>
      <c r="D37" s="49">
        <f>C37/C98*1000</f>
        <v>72.031678750697154</v>
      </c>
      <c r="E37" s="21"/>
      <c r="F37" s="30"/>
    </row>
    <row r="38" spans="1:6" ht="17.25" customHeight="1" x14ac:dyDescent="0.3">
      <c r="A38" s="31" t="s">
        <v>62</v>
      </c>
      <c r="B38" s="38" t="s">
        <v>20</v>
      </c>
      <c r="C38" s="46">
        <v>0.77600000000000002</v>
      </c>
      <c r="D38" s="49">
        <f>C38/C98*1000</f>
        <v>8.6558839933073062E-2</v>
      </c>
      <c r="E38" s="21"/>
      <c r="F38" s="30"/>
    </row>
    <row r="39" spans="1:6" ht="14.4" x14ac:dyDescent="0.3">
      <c r="A39" s="31" t="s">
        <v>63</v>
      </c>
      <c r="B39" s="39" t="s">
        <v>64</v>
      </c>
      <c r="C39" s="46">
        <v>3988.4920000000002</v>
      </c>
      <c r="D39" s="49">
        <f>C39/C98*1000</f>
        <v>444.89592861126602</v>
      </c>
      <c r="E39" s="21"/>
      <c r="F39" s="30"/>
    </row>
    <row r="40" spans="1:6" ht="14.4" x14ac:dyDescent="0.3">
      <c r="A40" s="31" t="s">
        <v>65</v>
      </c>
      <c r="B40" s="38" t="s">
        <v>22</v>
      </c>
      <c r="C40" s="46">
        <v>1050.8820000000001</v>
      </c>
      <c r="D40" s="49">
        <f>C40/C98*1000</f>
        <v>117.22052426101506</v>
      </c>
      <c r="E40" s="21"/>
      <c r="F40" s="30"/>
    </row>
    <row r="41" spans="1:6" ht="14.4" x14ac:dyDescent="0.3">
      <c r="A41" s="31" t="s">
        <v>66</v>
      </c>
      <c r="B41" s="39" t="s">
        <v>24</v>
      </c>
      <c r="C41" s="46">
        <v>1251.127</v>
      </c>
      <c r="D41" s="49">
        <f>C41/C98*1000</f>
        <v>139.55683212493028</v>
      </c>
      <c r="E41" s="21"/>
      <c r="F41" s="30"/>
    </row>
    <row r="42" spans="1:6" ht="14.4" x14ac:dyDescent="0.3">
      <c r="A42" s="31" t="s">
        <v>67</v>
      </c>
      <c r="B42" s="32" t="s">
        <v>26</v>
      </c>
      <c r="C42" s="46">
        <f>C43+C44</f>
        <v>202.62100000000001</v>
      </c>
      <c r="D42" s="49">
        <f>C42/C98*1000</f>
        <v>22.601338538761855</v>
      </c>
      <c r="E42" s="21"/>
      <c r="F42" s="30"/>
    </row>
    <row r="43" spans="1:6" ht="14.4" x14ac:dyDescent="0.3">
      <c r="A43" s="31" t="s">
        <v>68</v>
      </c>
      <c r="B43" s="37" t="s">
        <v>28</v>
      </c>
      <c r="C43" s="46">
        <v>202.62100000000001</v>
      </c>
      <c r="D43" s="49">
        <f>C43/C98*1000</f>
        <v>22.601338538761855</v>
      </c>
      <c r="E43" s="21"/>
      <c r="F43" s="30"/>
    </row>
    <row r="44" spans="1:6" ht="14.4" x14ac:dyDescent="0.3">
      <c r="A44" s="31" t="s">
        <v>69</v>
      </c>
      <c r="B44" s="37" t="s">
        <v>30</v>
      </c>
      <c r="C44" s="46">
        <v>0</v>
      </c>
      <c r="D44" s="49">
        <f>C44/C98*1000</f>
        <v>0</v>
      </c>
      <c r="E44" s="21"/>
      <c r="F44" s="30"/>
    </row>
    <row r="45" spans="1:6" ht="14.4" x14ac:dyDescent="0.3">
      <c r="A45" s="31" t="s">
        <v>70</v>
      </c>
      <c r="B45" s="32" t="s">
        <v>32</v>
      </c>
      <c r="C45" s="46">
        <f>C46+C47</f>
        <v>282.80900000000003</v>
      </c>
      <c r="D45" s="49">
        <f>C45/C98*1000</f>
        <v>31.545900725041832</v>
      </c>
      <c r="E45" s="21"/>
      <c r="F45" s="30"/>
    </row>
    <row r="46" spans="1:6" ht="14.4" x14ac:dyDescent="0.3">
      <c r="A46" s="31" t="s">
        <v>71</v>
      </c>
      <c r="B46" s="38" t="s">
        <v>34</v>
      </c>
      <c r="C46" s="46">
        <v>208.03700000000001</v>
      </c>
      <c r="D46" s="49">
        <f>C46/C98*1000</f>
        <v>23.205465699944231</v>
      </c>
      <c r="E46" s="21"/>
      <c r="F46" s="30"/>
    </row>
    <row r="47" spans="1:6" ht="14.4" x14ac:dyDescent="0.3">
      <c r="A47" s="31" t="s">
        <v>72</v>
      </c>
      <c r="B47" s="37" t="s">
        <v>36</v>
      </c>
      <c r="C47" s="57">
        <v>74.772000000000006</v>
      </c>
      <c r="D47" s="49">
        <f>C47/C98*1000</f>
        <v>8.3404350250976034</v>
      </c>
      <c r="E47" s="21"/>
      <c r="F47" s="30"/>
    </row>
    <row r="48" spans="1:6" ht="14.4" x14ac:dyDescent="0.3">
      <c r="A48" s="7" t="s">
        <v>53</v>
      </c>
      <c r="B48" s="7"/>
      <c r="C48" s="7"/>
      <c r="D48" s="7"/>
      <c r="E48" s="7"/>
      <c r="F48" s="7"/>
    </row>
    <row r="49" spans="1:6" ht="14.4" x14ac:dyDescent="0.3">
      <c r="A49" s="81" t="s">
        <v>8</v>
      </c>
      <c r="B49" s="46">
        <v>2</v>
      </c>
      <c r="C49" s="82">
        <v>3</v>
      </c>
      <c r="D49" s="83">
        <v>4</v>
      </c>
      <c r="E49" s="21"/>
      <c r="F49" s="30"/>
    </row>
    <row r="50" spans="1:6" ht="14.4" x14ac:dyDescent="0.3">
      <c r="A50" s="40" t="s">
        <v>73</v>
      </c>
      <c r="B50" s="32" t="s">
        <v>38</v>
      </c>
      <c r="C50" s="57">
        <f>C51+C52</f>
        <v>147.96100000000001</v>
      </c>
      <c r="D50" s="49">
        <f>C50/C98*1000</f>
        <v>16.504294478527608</v>
      </c>
      <c r="E50" s="21"/>
      <c r="F50" s="30"/>
    </row>
    <row r="51" spans="1:6" ht="26.25" customHeight="1" x14ac:dyDescent="0.3">
      <c r="A51" s="31" t="s">
        <v>74</v>
      </c>
      <c r="B51" s="38" t="s">
        <v>34</v>
      </c>
      <c r="C51" s="46">
        <v>105.80200000000001</v>
      </c>
      <c r="D51" s="49">
        <f>C51/C98*1000</f>
        <v>11.801673173452315</v>
      </c>
      <c r="E51" s="21"/>
      <c r="F51" s="30"/>
    </row>
    <row r="52" spans="1:6" ht="14.4" x14ac:dyDescent="0.3">
      <c r="A52" s="31" t="s">
        <v>75</v>
      </c>
      <c r="B52" s="37" t="s">
        <v>36</v>
      </c>
      <c r="C52" s="57">
        <v>42.158999999999999</v>
      </c>
      <c r="D52" s="49">
        <f>C52/C98*1000</f>
        <v>4.7026213050752927</v>
      </c>
      <c r="E52" s="21"/>
      <c r="F52" s="30"/>
    </row>
    <row r="53" spans="1:6" ht="14.4" x14ac:dyDescent="0.3">
      <c r="A53" s="42" t="s">
        <v>76</v>
      </c>
      <c r="B53" s="43" t="s">
        <v>77</v>
      </c>
      <c r="C53" s="57">
        <f>C35+C50</f>
        <v>7570.4320000000016</v>
      </c>
      <c r="D53" s="49">
        <f>C53/C98*1000</f>
        <v>844.44305633017302</v>
      </c>
      <c r="E53" s="21"/>
      <c r="F53" s="30"/>
    </row>
    <row r="54" spans="1:6" ht="14.4" x14ac:dyDescent="0.3">
      <c r="A54" s="40" t="s">
        <v>78</v>
      </c>
      <c r="B54" s="32" t="s">
        <v>44</v>
      </c>
      <c r="C54" s="46">
        <v>0</v>
      </c>
      <c r="D54" s="49">
        <v>0</v>
      </c>
      <c r="E54" s="21"/>
      <c r="F54" s="30"/>
    </row>
    <row r="55" spans="1:6" ht="14.4" x14ac:dyDescent="0.3">
      <c r="A55" s="40" t="s">
        <v>79</v>
      </c>
      <c r="B55" s="32" t="s">
        <v>46</v>
      </c>
      <c r="C55" s="57">
        <f>C56+C58</f>
        <v>174.72899999999998</v>
      </c>
      <c r="D55" s="49">
        <f>C55/C98*1000</f>
        <v>19.490128276631342</v>
      </c>
      <c r="E55" s="21"/>
      <c r="F55" s="30"/>
    </row>
    <row r="56" spans="1:6" ht="14.4" x14ac:dyDescent="0.3">
      <c r="A56" s="31" t="s">
        <v>80</v>
      </c>
      <c r="B56" s="37" t="s">
        <v>48</v>
      </c>
      <c r="C56" s="46">
        <v>31.451000000000001</v>
      </c>
      <c r="D56" s="49">
        <f>C56/C98*1000</f>
        <v>3.5081985499163415</v>
      </c>
      <c r="E56" s="21"/>
      <c r="F56" s="30"/>
    </row>
    <row r="57" spans="1:6" ht="14.25" customHeight="1" x14ac:dyDescent="0.3">
      <c r="A57" s="31" t="s">
        <v>81</v>
      </c>
      <c r="B57" s="38" t="s">
        <v>50</v>
      </c>
      <c r="C57" s="46">
        <v>0</v>
      </c>
      <c r="D57" s="49">
        <v>0</v>
      </c>
      <c r="E57" s="21"/>
      <c r="F57" s="30"/>
    </row>
    <row r="58" spans="1:6" ht="14.4" x14ac:dyDescent="0.3">
      <c r="A58" s="31" t="s">
        <v>82</v>
      </c>
      <c r="B58" s="39" t="s">
        <v>52</v>
      </c>
      <c r="C58" s="46">
        <v>143.27799999999999</v>
      </c>
      <c r="D58" s="49">
        <f>C58/C98*1000</f>
        <v>15.981929726715004</v>
      </c>
      <c r="E58" s="21"/>
      <c r="F58" s="30"/>
    </row>
    <row r="59" spans="1:6" ht="27" x14ac:dyDescent="0.3">
      <c r="A59" s="45" t="s">
        <v>83</v>
      </c>
      <c r="B59" s="43" t="s">
        <v>84</v>
      </c>
      <c r="C59" s="84">
        <f>C53+C55</f>
        <v>7745.1610000000019</v>
      </c>
      <c r="D59" s="47">
        <f>C59/C98*1000</f>
        <v>863.9331846068045</v>
      </c>
      <c r="E59" s="21"/>
      <c r="F59" s="30"/>
    </row>
    <row r="60" spans="1:6" ht="24" customHeight="1" x14ac:dyDescent="0.3">
      <c r="A60" s="45" t="s">
        <v>85</v>
      </c>
      <c r="B60" s="43" t="s">
        <v>86</v>
      </c>
      <c r="C60" s="85"/>
      <c r="D60" s="47">
        <f>C59/C98*1000</f>
        <v>863.9331846068045</v>
      </c>
      <c r="E60" s="21"/>
      <c r="F60" s="30"/>
    </row>
    <row r="61" spans="1:6" ht="14.4" x14ac:dyDescent="0.3">
      <c r="A61" s="45"/>
      <c r="B61" s="43" t="s">
        <v>87</v>
      </c>
      <c r="C61" s="46"/>
      <c r="D61" s="47"/>
      <c r="E61" s="21"/>
      <c r="F61" s="30"/>
    </row>
    <row r="62" spans="1:6" ht="14.4" x14ac:dyDescent="0.3">
      <c r="A62" s="25" t="s">
        <v>88</v>
      </c>
      <c r="B62" s="26" t="s">
        <v>10</v>
      </c>
      <c r="C62" s="46">
        <f>C63+C64+C65+C68</f>
        <v>2773.1030000000001</v>
      </c>
      <c r="D62" s="49">
        <f>C62/C95*1000</f>
        <v>51.76210475230522</v>
      </c>
      <c r="E62" s="21"/>
      <c r="F62" s="30"/>
    </row>
    <row r="63" spans="1:6" ht="14.4" x14ac:dyDescent="0.3">
      <c r="A63" s="31" t="s">
        <v>89</v>
      </c>
      <c r="B63" s="32" t="s">
        <v>90</v>
      </c>
      <c r="C63" s="46">
        <v>511.46699999999998</v>
      </c>
      <c r="D63" s="49">
        <f>C63/C95*1000</f>
        <v>9.5469257475641154</v>
      </c>
      <c r="E63" s="21"/>
      <c r="F63" s="30"/>
    </row>
    <row r="64" spans="1:6" ht="14.4" x14ac:dyDescent="0.3">
      <c r="A64" s="31" t="s">
        <v>91</v>
      </c>
      <c r="B64" s="39" t="s">
        <v>24</v>
      </c>
      <c r="C64" s="46">
        <v>1967.393</v>
      </c>
      <c r="D64" s="49">
        <f>C64/C95*1000</f>
        <v>36.722906633814908</v>
      </c>
      <c r="E64" s="21"/>
      <c r="F64" s="30"/>
    </row>
    <row r="65" spans="1:11" ht="14.4" x14ac:dyDescent="0.3">
      <c r="A65" s="31" t="s">
        <v>92</v>
      </c>
      <c r="B65" s="32" t="s">
        <v>26</v>
      </c>
      <c r="C65" s="46">
        <f>C66+C67</f>
        <v>65.86</v>
      </c>
      <c r="D65" s="49">
        <f>C65/C95*1000</f>
        <v>1.2293276589390376</v>
      </c>
      <c r="E65" s="21"/>
      <c r="F65" s="30"/>
    </row>
    <row r="66" spans="1:11" ht="14.4" x14ac:dyDescent="0.3">
      <c r="A66" s="36" t="s">
        <v>93</v>
      </c>
      <c r="B66" s="37" t="s">
        <v>28</v>
      </c>
      <c r="C66" s="46">
        <v>7.8209999999999997</v>
      </c>
      <c r="D66" s="49">
        <f>C66/C95*1000</f>
        <v>0.1459849927203494</v>
      </c>
      <c r="E66" s="21"/>
      <c r="F66" s="30"/>
    </row>
    <row r="67" spans="1:11" ht="14.4" x14ac:dyDescent="0.3">
      <c r="A67" s="36" t="s">
        <v>94</v>
      </c>
      <c r="B67" s="37" t="s">
        <v>30</v>
      </c>
      <c r="C67" s="46">
        <v>58.039000000000001</v>
      </c>
      <c r="D67" s="49">
        <f>C67/C95*1000</f>
        <v>1.0833426662186882</v>
      </c>
      <c r="E67" s="21"/>
      <c r="F67" s="30"/>
    </row>
    <row r="68" spans="1:11" ht="14.4" x14ac:dyDescent="0.3">
      <c r="A68" s="45" t="s">
        <v>95</v>
      </c>
      <c r="B68" s="32" t="s">
        <v>32</v>
      </c>
      <c r="C68" s="57">
        <f>C69+C70</f>
        <v>228.38300000000001</v>
      </c>
      <c r="D68" s="49">
        <f>C68/C95*1000</f>
        <v>4.2629447119871582</v>
      </c>
      <c r="E68" s="21"/>
      <c r="F68" s="30"/>
    </row>
    <row r="69" spans="1:11" ht="26.25" customHeight="1" x14ac:dyDescent="0.3">
      <c r="A69" s="31" t="s">
        <v>96</v>
      </c>
      <c r="B69" s="38" t="s">
        <v>34</v>
      </c>
      <c r="C69" s="57">
        <v>168</v>
      </c>
      <c r="D69" s="49">
        <f>C69/C95*1000</f>
        <v>3.1358494792249973</v>
      </c>
      <c r="E69" s="86"/>
      <c r="F69" s="15"/>
      <c r="G69" s="87"/>
      <c r="H69" s="87"/>
      <c r="I69" s="87"/>
      <c r="J69" s="87"/>
      <c r="K69" s="87"/>
    </row>
    <row r="70" spans="1:11" ht="14.4" x14ac:dyDescent="0.3">
      <c r="A70" s="31" t="s">
        <v>97</v>
      </c>
      <c r="B70" s="37" t="s">
        <v>36</v>
      </c>
      <c r="C70" s="46">
        <v>60.383000000000003</v>
      </c>
      <c r="D70" s="49">
        <f>C70/C95*1000</f>
        <v>1.1270952327621606</v>
      </c>
      <c r="E70" s="86"/>
      <c r="F70" s="15"/>
      <c r="G70" s="87"/>
      <c r="H70" s="87"/>
      <c r="I70" s="87"/>
      <c r="J70" s="87"/>
      <c r="K70" s="87"/>
    </row>
    <row r="71" spans="1:11" ht="14.4" x14ac:dyDescent="0.3">
      <c r="A71" s="40" t="s">
        <v>98</v>
      </c>
      <c r="B71" s="32" t="s">
        <v>38</v>
      </c>
      <c r="C71" s="57">
        <f>C72+C73</f>
        <v>119.48599999999999</v>
      </c>
      <c r="D71" s="49">
        <f>C71/C95*1000</f>
        <v>2.2302982790159405</v>
      </c>
      <c r="E71" s="86"/>
      <c r="F71" s="15"/>
      <c r="G71" s="87"/>
      <c r="H71" s="87"/>
      <c r="I71" s="87"/>
      <c r="J71" s="87"/>
      <c r="K71" s="87"/>
    </row>
    <row r="72" spans="1:11" ht="14.4" x14ac:dyDescent="0.3">
      <c r="A72" s="31" t="s">
        <v>99</v>
      </c>
      <c r="B72" s="38" t="s">
        <v>34</v>
      </c>
      <c r="C72" s="57">
        <v>85.44</v>
      </c>
      <c r="D72" s="49">
        <f>C72/C95*1000</f>
        <v>1.594803449434427</v>
      </c>
      <c r="E72" s="86"/>
      <c r="F72" s="15"/>
      <c r="G72" s="87"/>
      <c r="H72" s="87"/>
      <c r="I72" s="87"/>
      <c r="J72" s="87"/>
      <c r="K72" s="87"/>
    </row>
    <row r="73" spans="1:11" ht="14.4" x14ac:dyDescent="0.3">
      <c r="A73" s="31" t="s">
        <v>100</v>
      </c>
      <c r="B73" s="37" t="s">
        <v>36</v>
      </c>
      <c r="C73" s="46">
        <v>34.045999999999999</v>
      </c>
      <c r="D73" s="49">
        <f>C73/C95*1000</f>
        <v>0.63549482958151338</v>
      </c>
      <c r="E73" s="86"/>
      <c r="F73" s="15"/>
      <c r="G73" s="87"/>
      <c r="H73" s="87"/>
      <c r="I73" s="87"/>
      <c r="J73" s="87"/>
      <c r="K73" s="87"/>
    </row>
    <row r="74" spans="1:11" ht="27" x14ac:dyDescent="0.3">
      <c r="A74" s="31" t="s">
        <v>101</v>
      </c>
      <c r="B74" s="58" t="s">
        <v>102</v>
      </c>
      <c r="C74" s="46">
        <v>274.74200000000002</v>
      </c>
      <c r="D74" s="49">
        <f>C74/C98*1000</f>
        <v>30.646068042387061</v>
      </c>
      <c r="E74" s="86"/>
      <c r="F74" s="15"/>
      <c r="G74" s="87"/>
      <c r="H74" s="87"/>
      <c r="I74" s="87"/>
      <c r="J74" s="87"/>
      <c r="K74" s="87"/>
    </row>
    <row r="75" spans="1:11" ht="14.4" x14ac:dyDescent="0.3">
      <c r="A75" s="42" t="s">
        <v>103</v>
      </c>
      <c r="B75" s="43" t="s">
        <v>104</v>
      </c>
      <c r="C75" s="59">
        <f>C62+C71+C74</f>
        <v>3167.3310000000001</v>
      </c>
      <c r="D75" s="47">
        <f>D62+D71+D74</f>
        <v>84.638471073708217</v>
      </c>
      <c r="E75" s="86"/>
      <c r="F75" s="15"/>
      <c r="G75" s="87"/>
      <c r="H75" s="87"/>
      <c r="I75" s="87"/>
      <c r="J75" s="87"/>
      <c r="K75" s="87"/>
    </row>
    <row r="76" spans="1:11" ht="14.4" x14ac:dyDescent="0.3">
      <c r="A76" s="40" t="s">
        <v>105</v>
      </c>
      <c r="B76" s="39" t="s">
        <v>44</v>
      </c>
      <c r="C76" s="59">
        <v>0</v>
      </c>
      <c r="D76" s="49">
        <v>0</v>
      </c>
      <c r="E76" s="86"/>
      <c r="F76" s="15"/>
      <c r="G76" s="87"/>
      <c r="H76" s="87"/>
      <c r="I76" s="87"/>
      <c r="J76" s="87"/>
      <c r="K76" s="87"/>
    </row>
    <row r="77" spans="1:11" ht="14.4" x14ac:dyDescent="0.3">
      <c r="A77" s="40" t="s">
        <v>106</v>
      </c>
      <c r="B77" s="32" t="s">
        <v>46</v>
      </c>
      <c r="C77" s="78">
        <f>C78+C79+C80</f>
        <v>141.102</v>
      </c>
      <c r="D77" s="49">
        <f>C77/C95*1000+0.003</f>
        <v>2.6367775786762238</v>
      </c>
      <c r="E77" s="86"/>
      <c r="F77" s="15"/>
      <c r="G77" s="87"/>
      <c r="H77" s="87"/>
      <c r="I77" s="87"/>
      <c r="J77" s="87"/>
      <c r="K77" s="87"/>
    </row>
    <row r="78" spans="1:11" ht="14.4" x14ac:dyDescent="0.3">
      <c r="A78" s="31" t="s">
        <v>107</v>
      </c>
      <c r="B78" s="37" t="s">
        <v>48</v>
      </c>
      <c r="C78" s="46">
        <v>25.398</v>
      </c>
      <c r="D78" s="49">
        <f>C78/C95*1000+0.003</f>
        <v>0.47707324448426475</v>
      </c>
      <c r="E78" s="86"/>
      <c r="F78" s="15"/>
      <c r="G78" s="87"/>
      <c r="H78" s="87"/>
      <c r="I78" s="87"/>
      <c r="J78" s="87"/>
      <c r="K78" s="87"/>
    </row>
    <row r="79" spans="1:11" ht="17.25" customHeight="1" x14ac:dyDescent="0.3">
      <c r="A79" s="31" t="s">
        <v>108</v>
      </c>
      <c r="B79" s="38" t="s">
        <v>50</v>
      </c>
      <c r="C79" s="46">
        <v>0</v>
      </c>
      <c r="D79" s="49">
        <f>C79/C95*1000</f>
        <v>0</v>
      </c>
      <c r="E79" s="86"/>
      <c r="F79" s="15"/>
      <c r="G79" s="87"/>
      <c r="H79" s="87"/>
      <c r="I79" s="87"/>
      <c r="J79" s="87"/>
      <c r="K79" s="87"/>
    </row>
    <row r="80" spans="1:11" ht="14.4" x14ac:dyDescent="0.3">
      <c r="A80" s="31" t="s">
        <v>109</v>
      </c>
      <c r="B80" s="39" t="s">
        <v>52</v>
      </c>
      <c r="C80" s="46">
        <v>115.70399999999999</v>
      </c>
      <c r="D80" s="49">
        <f>C80/C95*1000</f>
        <v>2.1597043341919586</v>
      </c>
      <c r="E80" s="86"/>
      <c r="F80" s="15"/>
      <c r="G80" s="87"/>
      <c r="H80" s="87"/>
      <c r="I80" s="87"/>
      <c r="J80" s="87"/>
      <c r="K80" s="87"/>
    </row>
    <row r="81" spans="1:11" ht="14.4" x14ac:dyDescent="0.3">
      <c r="A81" s="45" t="s">
        <v>110</v>
      </c>
      <c r="B81" s="43" t="s">
        <v>111</v>
      </c>
      <c r="C81" s="84">
        <f>C75+C77</f>
        <v>3308.433</v>
      </c>
      <c r="D81" s="47">
        <f>D75+D77</f>
        <v>87.275248652384448</v>
      </c>
      <c r="E81" s="86"/>
      <c r="F81" s="15"/>
      <c r="G81" s="87"/>
      <c r="H81" s="87"/>
      <c r="I81" s="87"/>
      <c r="J81" s="87"/>
      <c r="K81" s="87"/>
    </row>
    <row r="82" spans="1:11" ht="14.4" x14ac:dyDescent="0.3">
      <c r="A82" s="45" t="s">
        <v>112</v>
      </c>
      <c r="B82" s="43" t="s">
        <v>113</v>
      </c>
      <c r="C82" s="46"/>
      <c r="D82" s="47">
        <f>D81</f>
        <v>87.275248652384448</v>
      </c>
      <c r="E82" s="86"/>
      <c r="F82" s="15"/>
      <c r="G82" s="87"/>
      <c r="H82" s="87"/>
      <c r="I82" s="87"/>
      <c r="J82" s="87"/>
      <c r="K82" s="87"/>
    </row>
    <row r="83" spans="1:11" ht="14.4" x14ac:dyDescent="0.3">
      <c r="A83" s="45" t="s">
        <v>114</v>
      </c>
      <c r="B83" s="43" t="s">
        <v>115</v>
      </c>
      <c r="C83" s="84">
        <f>C26+C53+C75</f>
        <v>142366.39600000001</v>
      </c>
      <c r="D83" s="47">
        <f>D26+D53+D75</f>
        <v>2961.8274539166428</v>
      </c>
      <c r="E83" s="86"/>
      <c r="F83" s="88"/>
      <c r="G83" s="89"/>
      <c r="H83" s="87"/>
      <c r="I83" s="87"/>
      <c r="J83" s="87"/>
      <c r="K83" s="87"/>
    </row>
    <row r="84" spans="1:11" ht="14.4" x14ac:dyDescent="0.3">
      <c r="A84" s="45" t="s">
        <v>116</v>
      </c>
      <c r="B84" s="43" t="s">
        <v>44</v>
      </c>
      <c r="C84" s="84">
        <v>0</v>
      </c>
      <c r="D84" s="47">
        <v>0</v>
      </c>
      <c r="E84" s="86"/>
      <c r="F84" s="88"/>
      <c r="G84" s="89"/>
      <c r="H84" s="87"/>
      <c r="I84" s="87"/>
      <c r="J84" s="87"/>
      <c r="K84" s="87"/>
    </row>
    <row r="85" spans="1:11" ht="14.4" x14ac:dyDescent="0.3">
      <c r="A85" s="45" t="s">
        <v>117</v>
      </c>
      <c r="B85" s="43" t="s">
        <v>118</v>
      </c>
      <c r="C85" s="57">
        <f>C28+C55+C77</f>
        <v>6736.7400000000007</v>
      </c>
      <c r="D85" s="47">
        <f>D28+D77+D55-0.003</f>
        <v>121.27824486395723</v>
      </c>
      <c r="E85" s="86"/>
      <c r="F85" s="88"/>
      <c r="G85" s="89"/>
      <c r="H85" s="87"/>
      <c r="I85" s="87"/>
      <c r="J85" s="87"/>
      <c r="K85" s="87"/>
    </row>
    <row r="86" spans="1:11" ht="14.4" x14ac:dyDescent="0.3">
      <c r="A86" s="31" t="s">
        <v>119</v>
      </c>
      <c r="B86" s="37" t="s">
        <v>48</v>
      </c>
      <c r="C86" s="57">
        <f>C29+C56+C78</f>
        <v>1212.6129999999998</v>
      </c>
      <c r="D86" s="49">
        <f>D29+D56+D78</f>
        <v>21.829778684311822</v>
      </c>
      <c r="E86" s="86"/>
      <c r="F86" s="88"/>
      <c r="G86" s="89"/>
      <c r="H86" s="87"/>
      <c r="I86" s="87"/>
      <c r="J86" s="87"/>
      <c r="K86" s="87"/>
    </row>
    <row r="87" spans="1:11" ht="14.4" x14ac:dyDescent="0.3">
      <c r="A87" s="31" t="s">
        <v>120</v>
      </c>
      <c r="B87" s="38" t="s">
        <v>50</v>
      </c>
      <c r="C87" s="57">
        <f>C30</f>
        <v>0</v>
      </c>
      <c r="D87" s="49">
        <v>0</v>
      </c>
      <c r="E87" s="86"/>
      <c r="F87" s="90"/>
      <c r="G87" s="91"/>
      <c r="H87" s="87"/>
      <c r="I87" s="87"/>
      <c r="J87" s="87"/>
      <c r="K87" s="87"/>
    </row>
    <row r="88" spans="1:11" ht="14.4" x14ac:dyDescent="0.3">
      <c r="A88" s="31" t="s">
        <v>121</v>
      </c>
      <c r="B88" s="39" t="s">
        <v>52</v>
      </c>
      <c r="C88" s="57">
        <f>C80+C58+C31</f>
        <v>5524.1270000000004</v>
      </c>
      <c r="D88" s="49">
        <f>D31+D58+D80</f>
        <v>99.451466179645394</v>
      </c>
      <c r="E88" s="86"/>
      <c r="F88" s="88"/>
      <c r="G88" s="89"/>
      <c r="H88" s="87"/>
      <c r="I88" s="87"/>
      <c r="J88" s="87"/>
      <c r="K88" s="87"/>
    </row>
    <row r="89" spans="1:11" ht="17.25" customHeight="1" x14ac:dyDescent="0.3">
      <c r="A89" s="45" t="s">
        <v>122</v>
      </c>
      <c r="B89" s="43" t="s">
        <v>123</v>
      </c>
      <c r="C89" s="57">
        <f>C83+C85</f>
        <v>149103.136</v>
      </c>
      <c r="D89" s="47">
        <f>D32+D59+D81</f>
        <v>3083.1126987806001</v>
      </c>
      <c r="E89" s="60"/>
      <c r="F89" s="88"/>
      <c r="G89" s="89"/>
      <c r="H89" s="87"/>
      <c r="I89" s="87"/>
      <c r="J89" s="87"/>
      <c r="K89" s="87"/>
    </row>
    <row r="90" spans="1:11" ht="17.25" customHeight="1" x14ac:dyDescent="0.3">
      <c r="A90" s="45" t="s">
        <v>124</v>
      </c>
      <c r="B90" s="43" t="s">
        <v>125</v>
      </c>
      <c r="C90" s="57"/>
      <c r="D90" s="47">
        <f>D89</f>
        <v>3083.1126987806001</v>
      </c>
      <c r="E90" s="60"/>
      <c r="F90" s="88"/>
      <c r="G90" s="89"/>
      <c r="H90" s="87"/>
      <c r="I90" s="87"/>
      <c r="J90" s="87"/>
      <c r="K90" s="87"/>
    </row>
    <row r="91" spans="1:11" ht="14.4" x14ac:dyDescent="0.3">
      <c r="A91" s="45" t="s">
        <v>126</v>
      </c>
      <c r="B91" s="43" t="s">
        <v>127</v>
      </c>
      <c r="C91" s="57"/>
      <c r="D91" s="49">
        <f>D90*0.2</f>
        <v>616.62253975612009</v>
      </c>
      <c r="E91" s="60"/>
      <c r="F91" s="90"/>
      <c r="G91" s="91"/>
      <c r="H91" s="87"/>
      <c r="I91" s="87"/>
      <c r="J91" s="87"/>
      <c r="K91" s="87"/>
    </row>
    <row r="92" spans="1:11" ht="14.4" x14ac:dyDescent="0.3">
      <c r="A92" s="45" t="s">
        <v>128</v>
      </c>
      <c r="B92" s="43" t="s">
        <v>129</v>
      </c>
      <c r="C92" s="57"/>
      <c r="D92" s="47">
        <f>D89+D91-0.003</f>
        <v>3699.7322385367202</v>
      </c>
      <c r="E92" s="60"/>
      <c r="F92" s="15"/>
      <c r="G92" s="87"/>
      <c r="H92" s="87"/>
      <c r="I92" s="87"/>
      <c r="J92" s="87"/>
      <c r="K92" s="87"/>
    </row>
    <row r="93" spans="1:11" ht="18" customHeight="1" x14ac:dyDescent="0.3">
      <c r="A93" s="45" t="s">
        <v>130</v>
      </c>
      <c r="B93" s="43" t="s">
        <v>131</v>
      </c>
      <c r="C93" s="57"/>
      <c r="D93" s="47">
        <f>D92</f>
        <v>3699.7322385367202</v>
      </c>
      <c r="E93" s="60"/>
      <c r="F93" s="15"/>
      <c r="G93" s="87"/>
      <c r="H93" s="87"/>
      <c r="I93" s="87"/>
      <c r="J93" s="87"/>
      <c r="K93" s="87"/>
    </row>
    <row r="94" spans="1:11" ht="16.5" customHeight="1" x14ac:dyDescent="0.3">
      <c r="A94" s="45" t="s">
        <v>132</v>
      </c>
      <c r="B94" s="43" t="s">
        <v>133</v>
      </c>
      <c r="C94" s="61">
        <v>64754.1</v>
      </c>
      <c r="D94" s="47"/>
      <c r="E94" s="60"/>
      <c r="F94" s="30"/>
    </row>
    <row r="95" spans="1:11" ht="18.75" customHeight="1" x14ac:dyDescent="0.3">
      <c r="A95" s="45" t="s">
        <v>134</v>
      </c>
      <c r="B95" s="43" t="s">
        <v>135</v>
      </c>
      <c r="C95" s="61">
        <v>53574</v>
      </c>
      <c r="D95" s="47"/>
      <c r="E95" s="60"/>
      <c r="F95" s="30"/>
    </row>
    <row r="96" spans="1:11" ht="14.4" x14ac:dyDescent="0.3">
      <c r="A96" s="31"/>
      <c r="B96" s="43" t="s">
        <v>146</v>
      </c>
      <c r="C96" s="61"/>
      <c r="D96" s="47"/>
      <c r="E96" s="60"/>
      <c r="F96" s="30"/>
    </row>
    <row r="97" spans="1:6" ht="14.4" x14ac:dyDescent="0.3">
      <c r="A97" s="31" t="s">
        <v>147</v>
      </c>
      <c r="B97" s="39" t="s">
        <v>148</v>
      </c>
      <c r="C97" s="61">
        <v>44609</v>
      </c>
      <c r="D97" s="62"/>
      <c r="E97" s="30"/>
      <c r="F97" s="21"/>
    </row>
    <row r="98" spans="1:6" ht="27" x14ac:dyDescent="0.3">
      <c r="A98" s="92" t="s">
        <v>149</v>
      </c>
      <c r="B98" s="43" t="s">
        <v>150</v>
      </c>
      <c r="C98" s="93">
        <v>8965</v>
      </c>
      <c r="D98" s="94"/>
      <c r="E98" s="30"/>
      <c r="F98" s="21"/>
    </row>
    <row r="99" spans="1:6" ht="14.4" x14ac:dyDescent="0.3">
      <c r="A99" s="63" t="s">
        <v>136</v>
      </c>
      <c r="B99" s="64" t="s">
        <v>137</v>
      </c>
      <c r="C99" s="65"/>
      <c r="D99" s="66">
        <f>D85/D83*100</f>
        <v>4.0947099974909769</v>
      </c>
      <c r="E99" s="13"/>
      <c r="F99" s="13"/>
    </row>
    <row r="100" spans="1:6" ht="14.4" x14ac:dyDescent="0.3">
      <c r="A100" s="67"/>
      <c r="B100" s="13"/>
      <c r="C100" s="13"/>
      <c r="D100" s="13"/>
      <c r="E100" s="13"/>
      <c r="F100" s="13"/>
    </row>
    <row r="101" spans="1:6" ht="14.4" x14ac:dyDescent="0.3">
      <c r="A101" s="67"/>
      <c r="B101" s="68" t="s">
        <v>138</v>
      </c>
      <c r="C101" s="13"/>
      <c r="D101" s="68" t="s">
        <v>139</v>
      </c>
      <c r="E101" s="13"/>
      <c r="F101" s="13"/>
    </row>
    <row r="102" spans="1:6" ht="14.4" x14ac:dyDescent="0.3">
      <c r="A102" s="67"/>
      <c r="B102" s="13" t="s">
        <v>140</v>
      </c>
      <c r="C102" s="13"/>
      <c r="D102" s="13" t="s">
        <v>141</v>
      </c>
      <c r="E102" s="13"/>
      <c r="F102" s="13"/>
    </row>
    <row r="103" spans="1:6" ht="14.4" x14ac:dyDescent="0.3">
      <c r="A103" s="67"/>
      <c r="B103" s="13"/>
      <c r="C103" s="13"/>
      <c r="D103" s="13"/>
      <c r="E103" s="13"/>
      <c r="F103" s="13"/>
    </row>
    <row r="104" spans="1:6" ht="14.4" x14ac:dyDescent="0.3">
      <c r="A104" s="67"/>
      <c r="B104" s="13"/>
      <c r="C104" s="13"/>
      <c r="D104" s="13"/>
      <c r="E104" s="13"/>
      <c r="F104" s="13"/>
    </row>
    <row r="105" spans="1:6" ht="14.4" x14ac:dyDescent="0.3">
      <c r="A105" s="67"/>
      <c r="B105" s="13"/>
      <c r="C105" s="13"/>
      <c r="D105" s="13"/>
      <c r="E105" s="13"/>
      <c r="F105" s="13"/>
    </row>
    <row r="106" spans="1:6" ht="14.4" x14ac:dyDescent="0.3">
      <c r="A106" s="67"/>
      <c r="B106" s="13"/>
      <c r="C106" s="13"/>
      <c r="D106" s="13"/>
      <c r="E106" s="13"/>
      <c r="F106" s="13"/>
    </row>
    <row r="107" spans="1:6" ht="14.4" x14ac:dyDescent="0.3">
      <c r="A107" s="67"/>
      <c r="B107" s="13"/>
      <c r="C107" s="13"/>
      <c r="D107" s="13"/>
      <c r="E107" s="13"/>
      <c r="F107" s="13"/>
    </row>
    <row r="108" spans="1:6" ht="14.4" x14ac:dyDescent="0.3">
      <c r="A108" s="67"/>
      <c r="B108" s="13"/>
      <c r="C108" s="13"/>
      <c r="D108" s="13"/>
      <c r="E108" s="13"/>
      <c r="F108" s="13"/>
    </row>
    <row r="109" spans="1:6" ht="14.4" x14ac:dyDescent="0.3">
      <c r="A109" s="67"/>
      <c r="B109" s="13"/>
      <c r="C109" s="13"/>
      <c r="D109" s="13"/>
      <c r="E109" s="13"/>
      <c r="F109" s="13"/>
    </row>
    <row r="110" spans="1:6" ht="14.4" x14ac:dyDescent="0.3">
      <c r="A110" s="67"/>
      <c r="B110" s="13"/>
      <c r="C110" s="13"/>
      <c r="D110" s="13"/>
      <c r="E110" s="13"/>
      <c r="F110" s="13"/>
    </row>
    <row r="111" spans="1:6" ht="14.4" x14ac:dyDescent="0.3">
      <c r="A111" s="67"/>
      <c r="B111" s="13"/>
      <c r="C111" s="13"/>
      <c r="D111" s="13"/>
      <c r="E111" s="13"/>
      <c r="F111" s="13"/>
    </row>
    <row r="112" spans="1:6" ht="14.4" x14ac:dyDescent="0.3">
      <c r="A112" s="67"/>
      <c r="B112" s="13"/>
      <c r="C112" s="13"/>
      <c r="D112" s="13"/>
      <c r="E112" s="13"/>
      <c r="F112" s="13"/>
    </row>
    <row r="113" spans="1:6" ht="14.4" x14ac:dyDescent="0.3">
      <c r="A113" s="67"/>
      <c r="B113" s="13"/>
      <c r="C113" s="13"/>
      <c r="D113" s="13"/>
      <c r="E113" s="13"/>
      <c r="F113" s="13"/>
    </row>
    <row r="114" spans="1:6" ht="14.4" x14ac:dyDescent="0.3">
      <c r="A114" s="67"/>
      <c r="B114" s="13"/>
      <c r="C114" s="13"/>
      <c r="D114" s="13"/>
      <c r="E114" s="13"/>
      <c r="F114" s="13"/>
    </row>
    <row r="115" spans="1:6" ht="14.4" x14ac:dyDescent="0.3">
      <c r="A115" s="67"/>
      <c r="B115" s="13"/>
      <c r="C115" s="13"/>
      <c r="D115" s="13"/>
      <c r="E115" s="13"/>
      <c r="F115" s="13"/>
    </row>
    <row r="116" spans="1:6" ht="14.4" x14ac:dyDescent="0.3">
      <c r="A116" s="67"/>
      <c r="B116" s="13"/>
      <c r="C116" s="13"/>
      <c r="D116" s="13"/>
      <c r="E116" s="13"/>
      <c r="F116" s="13"/>
    </row>
    <row r="117" spans="1:6" ht="14.4" x14ac:dyDescent="0.3">
      <c r="A117" s="67"/>
      <c r="B117" s="13"/>
      <c r="C117" s="13"/>
      <c r="D117" s="13"/>
      <c r="E117" s="13"/>
      <c r="F117" s="13"/>
    </row>
    <row r="118" spans="1:6" ht="14.4" x14ac:dyDescent="0.3">
      <c r="A118" s="67"/>
      <c r="B118" s="13"/>
      <c r="C118" s="13"/>
      <c r="D118" s="13"/>
      <c r="E118" s="13"/>
      <c r="F118" s="13"/>
    </row>
    <row r="119" spans="1:6" ht="14.4" x14ac:dyDescent="0.3">
      <c r="A119" s="69"/>
    </row>
    <row r="120" spans="1:6" ht="14.4" x14ac:dyDescent="0.3">
      <c r="A120" s="69"/>
    </row>
    <row r="121" spans="1:6" ht="14.4" x14ac:dyDescent="0.3">
      <c r="A121" s="69"/>
    </row>
    <row r="122" spans="1:6" ht="14.4" x14ac:dyDescent="0.3">
      <c r="A122" s="69"/>
    </row>
    <row r="123" spans="1:6" ht="14.4" x14ac:dyDescent="0.3">
      <c r="A123" s="69"/>
    </row>
    <row r="124" spans="1:6" ht="14.4" x14ac:dyDescent="0.3">
      <c r="A124" s="69"/>
    </row>
    <row r="125" spans="1:6" ht="14.4" x14ac:dyDescent="0.3">
      <c r="A125" s="69"/>
    </row>
    <row r="126" spans="1:6" ht="14.4" x14ac:dyDescent="0.3">
      <c r="A126" s="69"/>
    </row>
    <row r="127" spans="1:6" ht="14.4" x14ac:dyDescent="0.3">
      <c r="A127" s="69"/>
    </row>
    <row r="128" spans="1:6" ht="14.4" x14ac:dyDescent="0.3">
      <c r="A128" s="69"/>
    </row>
    <row r="129" spans="1:1" ht="14.4" x14ac:dyDescent="0.3">
      <c r="A129" s="69"/>
    </row>
    <row r="130" spans="1:1" ht="14.4" x14ac:dyDescent="0.3">
      <c r="A130" s="69"/>
    </row>
    <row r="131" spans="1:1" ht="14.4" x14ac:dyDescent="0.3">
      <c r="A131" s="69"/>
    </row>
    <row r="132" spans="1:1" ht="14.4" x14ac:dyDescent="0.3">
      <c r="A132" s="69"/>
    </row>
    <row r="133" spans="1:1" ht="14.4" x14ac:dyDescent="0.3">
      <c r="A133" s="69"/>
    </row>
    <row r="134" spans="1:1" ht="14.4" x14ac:dyDescent="0.3">
      <c r="A134" s="69"/>
    </row>
    <row r="135" spans="1:1" ht="14.4" x14ac:dyDescent="0.3"/>
    <row r="136" spans="1:1" ht="14.4" x14ac:dyDescent="0.3"/>
    <row r="137" spans="1:1" ht="14.4" x14ac:dyDescent="0.3"/>
    <row r="138" spans="1:1" ht="14.4" x14ac:dyDescent="0.3"/>
    <row r="139" spans="1:1" ht="14.4" x14ac:dyDescent="0.3"/>
    <row r="140" spans="1:1" ht="14.4" x14ac:dyDescent="0.3"/>
    <row r="141" spans="1:1" ht="14.4" x14ac:dyDescent="0.3"/>
    <row r="142" spans="1:1" ht="14.4" x14ac:dyDescent="0.3"/>
    <row r="143" spans="1:1" ht="14.4" x14ac:dyDescent="0.3"/>
    <row r="144" spans="1:1" ht="14.4" x14ac:dyDescent="0.3"/>
    <row r="145" ht="14.4" x14ac:dyDescent="0.3"/>
    <row r="146" ht="14.4" x14ac:dyDescent="0.3"/>
    <row r="147" ht="14.4" x14ac:dyDescent="0.3"/>
    <row r="148" ht="14.4" x14ac:dyDescent="0.3"/>
  </sheetData>
  <mergeCells count="7">
    <mergeCell ref="A48:F48"/>
    <mergeCell ref="A1:F1"/>
    <mergeCell ref="A3:F3"/>
    <mergeCell ref="A5:A6"/>
    <mergeCell ref="B5:B6"/>
    <mergeCell ref="C5:D5"/>
    <mergeCell ref="E5:F5"/>
  </mergeCells>
  <pageMargins left="1.1812499999999999" right="0.39374999999999999" top="0.78749999999999998" bottom="0.78749999999999998" header="0.511811023622047" footer="0.511811023622047"/>
  <pageSetup paperSize="9" scale="80" orientation="portrait" horizontalDpi="300" verticalDpi="300" r:id="rId1"/>
  <rowBreaks count="1" manualBreakCount="1">
    <brk id="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3"/>
  <sheetViews>
    <sheetView view="pageBreakPreview" topLeftCell="A89" zoomScaleNormal="100" workbookViewId="0">
      <selection activeCell="J84" sqref="J84"/>
    </sheetView>
  </sheetViews>
  <sheetFormatPr defaultColWidth="8.6640625" defaultRowHeight="15" customHeight="1" x14ac:dyDescent="0.3"/>
  <cols>
    <col min="1" max="1" width="4.5546875" customWidth="1"/>
    <col min="2" max="2" width="39.44140625" customWidth="1"/>
    <col min="3" max="3" width="11.5546875" customWidth="1"/>
    <col min="4" max="4" width="9.44140625" customWidth="1"/>
    <col min="5" max="5" width="9.5546875" customWidth="1"/>
    <col min="6" max="6" width="10.44140625" customWidth="1"/>
    <col min="7" max="7" width="9.44140625" customWidth="1"/>
    <col min="8" max="8" width="9.5546875" customWidth="1"/>
    <col min="257" max="257" width="4.5546875" customWidth="1"/>
    <col min="258" max="258" width="39.44140625" customWidth="1"/>
    <col min="259" max="259" width="9.5546875" customWidth="1"/>
    <col min="261" max="261" width="9.5546875" customWidth="1"/>
    <col min="264" max="264" width="9.5546875" customWidth="1"/>
    <col min="513" max="513" width="4.5546875" customWidth="1"/>
    <col min="514" max="514" width="39.44140625" customWidth="1"/>
    <col min="515" max="515" width="9.5546875" customWidth="1"/>
    <col min="517" max="517" width="9.5546875" customWidth="1"/>
    <col min="520" max="520" width="9.5546875" customWidth="1"/>
    <col min="769" max="769" width="4.5546875" customWidth="1"/>
    <col min="770" max="770" width="39.44140625" customWidth="1"/>
    <col min="771" max="771" width="9.5546875" customWidth="1"/>
    <col min="773" max="773" width="9.5546875" customWidth="1"/>
    <col min="776" max="776" width="9.5546875" customWidth="1"/>
    <col min="1025" max="1025" width="4.5546875" customWidth="1"/>
    <col min="1026" max="1026" width="39.44140625" customWidth="1"/>
    <col min="1027" max="1027" width="9.5546875" customWidth="1"/>
    <col min="1029" max="1029" width="9.5546875" customWidth="1"/>
    <col min="1032" max="1032" width="9.5546875" customWidth="1"/>
    <col min="1281" max="1281" width="4.5546875" customWidth="1"/>
    <col min="1282" max="1282" width="39.44140625" customWidth="1"/>
    <col min="1283" max="1283" width="9.5546875" customWidth="1"/>
    <col min="1285" max="1285" width="9.5546875" customWidth="1"/>
    <col min="1288" max="1288" width="9.5546875" customWidth="1"/>
    <col min="1537" max="1537" width="4.5546875" customWidth="1"/>
    <col min="1538" max="1538" width="39.44140625" customWidth="1"/>
    <col min="1539" max="1539" width="9.5546875" customWidth="1"/>
    <col min="1541" max="1541" width="9.5546875" customWidth="1"/>
    <col min="1544" max="1544" width="9.5546875" customWidth="1"/>
    <col min="1793" max="1793" width="4.5546875" customWidth="1"/>
    <col min="1794" max="1794" width="39.44140625" customWidth="1"/>
    <col min="1795" max="1795" width="9.5546875" customWidth="1"/>
    <col min="1797" max="1797" width="9.5546875" customWidth="1"/>
    <col min="1800" max="1800" width="9.5546875" customWidth="1"/>
    <col min="2049" max="2049" width="4.5546875" customWidth="1"/>
    <col min="2050" max="2050" width="39.44140625" customWidth="1"/>
    <col min="2051" max="2051" width="9.5546875" customWidth="1"/>
    <col min="2053" max="2053" width="9.5546875" customWidth="1"/>
    <col min="2056" max="2056" width="9.5546875" customWidth="1"/>
    <col min="2305" max="2305" width="4.5546875" customWidth="1"/>
    <col min="2306" max="2306" width="39.44140625" customWidth="1"/>
    <col min="2307" max="2307" width="9.5546875" customWidth="1"/>
    <col min="2309" max="2309" width="9.5546875" customWidth="1"/>
    <col min="2312" max="2312" width="9.5546875" customWidth="1"/>
    <col min="2561" max="2561" width="4.5546875" customWidth="1"/>
    <col min="2562" max="2562" width="39.44140625" customWidth="1"/>
    <col min="2563" max="2563" width="9.5546875" customWidth="1"/>
    <col min="2565" max="2565" width="9.5546875" customWidth="1"/>
    <col min="2568" max="2568" width="9.5546875" customWidth="1"/>
    <col min="2817" max="2817" width="4.5546875" customWidth="1"/>
    <col min="2818" max="2818" width="39.44140625" customWidth="1"/>
    <col min="2819" max="2819" width="9.5546875" customWidth="1"/>
    <col min="2821" max="2821" width="9.5546875" customWidth="1"/>
    <col min="2824" max="2824" width="9.5546875" customWidth="1"/>
    <col min="3073" max="3073" width="4.5546875" customWidth="1"/>
    <col min="3074" max="3074" width="39.44140625" customWidth="1"/>
    <col min="3075" max="3075" width="9.5546875" customWidth="1"/>
    <col min="3077" max="3077" width="9.5546875" customWidth="1"/>
    <col min="3080" max="3080" width="9.5546875" customWidth="1"/>
    <col min="3329" max="3329" width="4.5546875" customWidth="1"/>
    <col min="3330" max="3330" width="39.44140625" customWidth="1"/>
    <col min="3331" max="3331" width="9.5546875" customWidth="1"/>
    <col min="3333" max="3333" width="9.5546875" customWidth="1"/>
    <col min="3336" max="3336" width="9.5546875" customWidth="1"/>
    <col min="3585" max="3585" width="4.5546875" customWidth="1"/>
    <col min="3586" max="3586" width="39.44140625" customWidth="1"/>
    <col min="3587" max="3587" width="9.5546875" customWidth="1"/>
    <col min="3589" max="3589" width="9.5546875" customWidth="1"/>
    <col min="3592" max="3592" width="9.5546875" customWidth="1"/>
    <col min="3841" max="3841" width="4.5546875" customWidth="1"/>
    <col min="3842" max="3842" width="39.44140625" customWidth="1"/>
    <col min="3843" max="3843" width="9.5546875" customWidth="1"/>
    <col min="3845" max="3845" width="9.5546875" customWidth="1"/>
    <col min="3848" max="3848" width="9.5546875" customWidth="1"/>
    <col min="4097" max="4097" width="4.5546875" customWidth="1"/>
    <col min="4098" max="4098" width="39.44140625" customWidth="1"/>
    <col min="4099" max="4099" width="9.5546875" customWidth="1"/>
    <col min="4101" max="4101" width="9.5546875" customWidth="1"/>
    <col min="4104" max="4104" width="9.5546875" customWidth="1"/>
    <col min="4353" max="4353" width="4.5546875" customWidth="1"/>
    <col min="4354" max="4354" width="39.44140625" customWidth="1"/>
    <col min="4355" max="4355" width="9.5546875" customWidth="1"/>
    <col min="4357" max="4357" width="9.5546875" customWidth="1"/>
    <col min="4360" max="4360" width="9.5546875" customWidth="1"/>
    <col min="4609" max="4609" width="4.5546875" customWidth="1"/>
    <col min="4610" max="4610" width="39.44140625" customWidth="1"/>
    <col min="4611" max="4611" width="9.5546875" customWidth="1"/>
    <col min="4613" max="4613" width="9.5546875" customWidth="1"/>
    <col min="4616" max="4616" width="9.5546875" customWidth="1"/>
    <col min="4865" max="4865" width="4.5546875" customWidth="1"/>
    <col min="4866" max="4866" width="39.44140625" customWidth="1"/>
    <col min="4867" max="4867" width="9.5546875" customWidth="1"/>
    <col min="4869" max="4869" width="9.5546875" customWidth="1"/>
    <col min="4872" max="4872" width="9.5546875" customWidth="1"/>
    <col min="5121" max="5121" width="4.5546875" customWidth="1"/>
    <col min="5122" max="5122" width="39.44140625" customWidth="1"/>
    <col min="5123" max="5123" width="9.5546875" customWidth="1"/>
    <col min="5125" max="5125" width="9.5546875" customWidth="1"/>
    <col min="5128" max="5128" width="9.5546875" customWidth="1"/>
    <col min="5377" max="5377" width="4.5546875" customWidth="1"/>
    <col min="5378" max="5378" width="39.44140625" customWidth="1"/>
    <col min="5379" max="5379" width="9.5546875" customWidth="1"/>
    <col min="5381" max="5381" width="9.5546875" customWidth="1"/>
    <col min="5384" max="5384" width="9.5546875" customWidth="1"/>
    <col min="5633" max="5633" width="4.5546875" customWidth="1"/>
    <col min="5634" max="5634" width="39.44140625" customWidth="1"/>
    <col min="5635" max="5635" width="9.5546875" customWidth="1"/>
    <col min="5637" max="5637" width="9.5546875" customWidth="1"/>
    <col min="5640" max="5640" width="9.5546875" customWidth="1"/>
    <col min="5889" max="5889" width="4.5546875" customWidth="1"/>
    <col min="5890" max="5890" width="39.44140625" customWidth="1"/>
    <col min="5891" max="5891" width="9.5546875" customWidth="1"/>
    <col min="5893" max="5893" width="9.5546875" customWidth="1"/>
    <col min="5896" max="5896" width="9.5546875" customWidth="1"/>
    <col min="6145" max="6145" width="4.5546875" customWidth="1"/>
    <col min="6146" max="6146" width="39.44140625" customWidth="1"/>
    <col min="6147" max="6147" width="9.5546875" customWidth="1"/>
    <col min="6149" max="6149" width="9.5546875" customWidth="1"/>
    <col min="6152" max="6152" width="9.5546875" customWidth="1"/>
    <col min="6401" max="6401" width="4.5546875" customWidth="1"/>
    <col min="6402" max="6402" width="39.44140625" customWidth="1"/>
    <col min="6403" max="6403" width="9.5546875" customWidth="1"/>
    <col min="6405" max="6405" width="9.5546875" customWidth="1"/>
    <col min="6408" max="6408" width="9.5546875" customWidth="1"/>
    <col min="6657" max="6657" width="4.5546875" customWidth="1"/>
    <col min="6658" max="6658" width="39.44140625" customWidth="1"/>
    <col min="6659" max="6659" width="9.5546875" customWidth="1"/>
    <col min="6661" max="6661" width="9.5546875" customWidth="1"/>
    <col min="6664" max="6664" width="9.5546875" customWidth="1"/>
    <col min="6913" max="6913" width="4.5546875" customWidth="1"/>
    <col min="6914" max="6914" width="39.44140625" customWidth="1"/>
    <col min="6915" max="6915" width="9.5546875" customWidth="1"/>
    <col min="6917" max="6917" width="9.5546875" customWidth="1"/>
    <col min="6920" max="6920" width="9.5546875" customWidth="1"/>
    <col min="7169" max="7169" width="4.5546875" customWidth="1"/>
    <col min="7170" max="7170" width="39.44140625" customWidth="1"/>
    <col min="7171" max="7171" width="9.5546875" customWidth="1"/>
    <col min="7173" max="7173" width="9.5546875" customWidth="1"/>
    <col min="7176" max="7176" width="9.5546875" customWidth="1"/>
    <col min="7425" max="7425" width="4.5546875" customWidth="1"/>
    <col min="7426" max="7426" width="39.44140625" customWidth="1"/>
    <col min="7427" max="7427" width="9.5546875" customWidth="1"/>
    <col min="7429" max="7429" width="9.5546875" customWidth="1"/>
    <col min="7432" max="7432" width="9.5546875" customWidth="1"/>
    <col min="7681" max="7681" width="4.5546875" customWidth="1"/>
    <col min="7682" max="7682" width="39.44140625" customWidth="1"/>
    <col min="7683" max="7683" width="9.5546875" customWidth="1"/>
    <col min="7685" max="7685" width="9.5546875" customWidth="1"/>
    <col min="7688" max="7688" width="9.5546875" customWidth="1"/>
    <col min="7937" max="7937" width="4.5546875" customWidth="1"/>
    <col min="7938" max="7938" width="39.44140625" customWidth="1"/>
    <col min="7939" max="7939" width="9.5546875" customWidth="1"/>
    <col min="7941" max="7941" width="9.5546875" customWidth="1"/>
    <col min="7944" max="7944" width="9.5546875" customWidth="1"/>
    <col min="8193" max="8193" width="4.5546875" customWidth="1"/>
    <col min="8194" max="8194" width="39.44140625" customWidth="1"/>
    <col min="8195" max="8195" width="9.5546875" customWidth="1"/>
    <col min="8197" max="8197" width="9.5546875" customWidth="1"/>
    <col min="8200" max="8200" width="9.5546875" customWidth="1"/>
    <col min="8449" max="8449" width="4.5546875" customWidth="1"/>
    <col min="8450" max="8450" width="39.44140625" customWidth="1"/>
    <col min="8451" max="8451" width="9.5546875" customWidth="1"/>
    <col min="8453" max="8453" width="9.5546875" customWidth="1"/>
    <col min="8456" max="8456" width="9.5546875" customWidth="1"/>
    <col min="8705" max="8705" width="4.5546875" customWidth="1"/>
    <col min="8706" max="8706" width="39.44140625" customWidth="1"/>
    <col min="8707" max="8707" width="9.5546875" customWidth="1"/>
    <col min="8709" max="8709" width="9.5546875" customWidth="1"/>
    <col min="8712" max="8712" width="9.5546875" customWidth="1"/>
    <col min="8961" max="8961" width="4.5546875" customWidth="1"/>
    <col min="8962" max="8962" width="39.44140625" customWidth="1"/>
    <col min="8963" max="8963" width="9.5546875" customWidth="1"/>
    <col min="8965" max="8965" width="9.5546875" customWidth="1"/>
    <col min="8968" max="8968" width="9.5546875" customWidth="1"/>
    <col min="9217" max="9217" width="4.5546875" customWidth="1"/>
    <col min="9218" max="9218" width="39.44140625" customWidth="1"/>
    <col min="9219" max="9219" width="9.5546875" customWidth="1"/>
    <col min="9221" max="9221" width="9.5546875" customWidth="1"/>
    <col min="9224" max="9224" width="9.5546875" customWidth="1"/>
    <col min="9473" max="9473" width="4.5546875" customWidth="1"/>
    <col min="9474" max="9474" width="39.44140625" customWidth="1"/>
    <col min="9475" max="9475" width="9.5546875" customWidth="1"/>
    <col min="9477" max="9477" width="9.5546875" customWidth="1"/>
    <col min="9480" max="9480" width="9.5546875" customWidth="1"/>
    <col min="9729" max="9729" width="4.5546875" customWidth="1"/>
    <col min="9730" max="9730" width="39.44140625" customWidth="1"/>
    <col min="9731" max="9731" width="9.5546875" customWidth="1"/>
    <col min="9733" max="9733" width="9.5546875" customWidth="1"/>
    <col min="9736" max="9736" width="9.5546875" customWidth="1"/>
    <col min="9985" max="9985" width="4.5546875" customWidth="1"/>
    <col min="9986" max="9986" width="39.44140625" customWidth="1"/>
    <col min="9987" max="9987" width="9.5546875" customWidth="1"/>
    <col min="9989" max="9989" width="9.5546875" customWidth="1"/>
    <col min="9992" max="9992" width="9.5546875" customWidth="1"/>
    <col min="10241" max="10241" width="4.5546875" customWidth="1"/>
    <col min="10242" max="10242" width="39.44140625" customWidth="1"/>
    <col min="10243" max="10243" width="9.5546875" customWidth="1"/>
    <col min="10245" max="10245" width="9.5546875" customWidth="1"/>
    <col min="10248" max="10248" width="9.5546875" customWidth="1"/>
    <col min="10497" max="10497" width="4.5546875" customWidth="1"/>
    <col min="10498" max="10498" width="39.44140625" customWidth="1"/>
    <col min="10499" max="10499" width="9.5546875" customWidth="1"/>
    <col min="10501" max="10501" width="9.5546875" customWidth="1"/>
    <col min="10504" max="10504" width="9.5546875" customWidth="1"/>
    <col min="10753" max="10753" width="4.5546875" customWidth="1"/>
    <col min="10754" max="10754" width="39.44140625" customWidth="1"/>
    <col min="10755" max="10755" width="9.5546875" customWidth="1"/>
    <col min="10757" max="10757" width="9.5546875" customWidth="1"/>
    <col min="10760" max="10760" width="9.5546875" customWidth="1"/>
    <col min="11009" max="11009" width="4.5546875" customWidth="1"/>
    <col min="11010" max="11010" width="39.44140625" customWidth="1"/>
    <col min="11011" max="11011" width="9.5546875" customWidth="1"/>
    <col min="11013" max="11013" width="9.5546875" customWidth="1"/>
    <col min="11016" max="11016" width="9.5546875" customWidth="1"/>
    <col min="11265" max="11265" width="4.5546875" customWidth="1"/>
    <col min="11266" max="11266" width="39.44140625" customWidth="1"/>
    <col min="11267" max="11267" width="9.5546875" customWidth="1"/>
    <col min="11269" max="11269" width="9.5546875" customWidth="1"/>
    <col min="11272" max="11272" width="9.5546875" customWidth="1"/>
    <col min="11521" max="11521" width="4.5546875" customWidth="1"/>
    <col min="11522" max="11522" width="39.44140625" customWidth="1"/>
    <col min="11523" max="11523" width="9.5546875" customWidth="1"/>
    <col min="11525" max="11525" width="9.5546875" customWidth="1"/>
    <col min="11528" max="11528" width="9.5546875" customWidth="1"/>
    <col min="11777" max="11777" width="4.5546875" customWidth="1"/>
    <col min="11778" max="11778" width="39.44140625" customWidth="1"/>
    <col min="11779" max="11779" width="9.5546875" customWidth="1"/>
    <col min="11781" max="11781" width="9.5546875" customWidth="1"/>
    <col min="11784" max="11784" width="9.5546875" customWidth="1"/>
    <col min="12033" max="12033" width="4.5546875" customWidth="1"/>
    <col min="12034" max="12034" width="39.44140625" customWidth="1"/>
    <col min="12035" max="12035" width="9.5546875" customWidth="1"/>
    <col min="12037" max="12037" width="9.5546875" customWidth="1"/>
    <col min="12040" max="12040" width="9.5546875" customWidth="1"/>
    <col min="12289" max="12289" width="4.5546875" customWidth="1"/>
    <col min="12290" max="12290" width="39.44140625" customWidth="1"/>
    <col min="12291" max="12291" width="9.5546875" customWidth="1"/>
    <col min="12293" max="12293" width="9.5546875" customWidth="1"/>
    <col min="12296" max="12296" width="9.5546875" customWidth="1"/>
    <col min="12545" max="12545" width="4.5546875" customWidth="1"/>
    <col min="12546" max="12546" width="39.44140625" customWidth="1"/>
    <col min="12547" max="12547" width="9.5546875" customWidth="1"/>
    <col min="12549" max="12549" width="9.5546875" customWidth="1"/>
    <col min="12552" max="12552" width="9.5546875" customWidth="1"/>
    <col min="12801" max="12801" width="4.5546875" customWidth="1"/>
    <col min="12802" max="12802" width="39.44140625" customWidth="1"/>
    <col min="12803" max="12803" width="9.5546875" customWidth="1"/>
    <col min="12805" max="12805" width="9.5546875" customWidth="1"/>
    <col min="12808" max="12808" width="9.5546875" customWidth="1"/>
    <col min="13057" max="13057" width="4.5546875" customWidth="1"/>
    <col min="13058" max="13058" width="39.44140625" customWidth="1"/>
    <col min="13059" max="13059" width="9.5546875" customWidth="1"/>
    <col min="13061" max="13061" width="9.5546875" customWidth="1"/>
    <col min="13064" max="13064" width="9.5546875" customWidth="1"/>
    <col min="13313" max="13313" width="4.5546875" customWidth="1"/>
    <col min="13314" max="13314" width="39.44140625" customWidth="1"/>
    <col min="13315" max="13315" width="9.5546875" customWidth="1"/>
    <col min="13317" max="13317" width="9.5546875" customWidth="1"/>
    <col min="13320" max="13320" width="9.5546875" customWidth="1"/>
    <col min="13569" max="13569" width="4.5546875" customWidth="1"/>
    <col min="13570" max="13570" width="39.44140625" customWidth="1"/>
    <col min="13571" max="13571" width="9.5546875" customWidth="1"/>
    <col min="13573" max="13573" width="9.5546875" customWidth="1"/>
    <col min="13576" max="13576" width="9.5546875" customWidth="1"/>
    <col min="13825" max="13825" width="4.5546875" customWidth="1"/>
    <col min="13826" max="13826" width="39.44140625" customWidth="1"/>
    <col min="13827" max="13827" width="9.5546875" customWidth="1"/>
    <col min="13829" max="13829" width="9.5546875" customWidth="1"/>
    <col min="13832" max="13832" width="9.5546875" customWidth="1"/>
    <col min="14081" max="14081" width="4.5546875" customWidth="1"/>
    <col min="14082" max="14082" width="39.44140625" customWidth="1"/>
    <col min="14083" max="14083" width="9.5546875" customWidth="1"/>
    <col min="14085" max="14085" width="9.5546875" customWidth="1"/>
    <col min="14088" max="14088" width="9.5546875" customWidth="1"/>
    <col min="14337" max="14337" width="4.5546875" customWidth="1"/>
    <col min="14338" max="14338" width="39.44140625" customWidth="1"/>
    <col min="14339" max="14339" width="9.5546875" customWidth="1"/>
    <col min="14341" max="14341" width="9.5546875" customWidth="1"/>
    <col min="14344" max="14344" width="9.5546875" customWidth="1"/>
    <col min="14593" max="14593" width="4.5546875" customWidth="1"/>
    <col min="14594" max="14594" width="39.44140625" customWidth="1"/>
    <col min="14595" max="14595" width="9.5546875" customWidth="1"/>
    <col min="14597" max="14597" width="9.5546875" customWidth="1"/>
    <col min="14600" max="14600" width="9.5546875" customWidth="1"/>
    <col min="14849" max="14849" width="4.5546875" customWidth="1"/>
    <col min="14850" max="14850" width="39.44140625" customWidth="1"/>
    <col min="14851" max="14851" width="9.5546875" customWidth="1"/>
    <col min="14853" max="14853" width="9.5546875" customWidth="1"/>
    <col min="14856" max="14856" width="9.5546875" customWidth="1"/>
    <col min="15105" max="15105" width="4.5546875" customWidth="1"/>
    <col min="15106" max="15106" width="39.44140625" customWidth="1"/>
    <col min="15107" max="15107" width="9.5546875" customWidth="1"/>
    <col min="15109" max="15109" width="9.5546875" customWidth="1"/>
    <col min="15112" max="15112" width="9.5546875" customWidth="1"/>
    <col min="15361" max="15361" width="4.5546875" customWidth="1"/>
    <col min="15362" max="15362" width="39.44140625" customWidth="1"/>
    <col min="15363" max="15363" width="9.5546875" customWidth="1"/>
    <col min="15365" max="15365" width="9.5546875" customWidth="1"/>
    <col min="15368" max="15368" width="9.5546875" customWidth="1"/>
    <col min="15617" max="15617" width="4.5546875" customWidth="1"/>
    <col min="15618" max="15618" width="39.44140625" customWidth="1"/>
    <col min="15619" max="15619" width="9.5546875" customWidth="1"/>
    <col min="15621" max="15621" width="9.5546875" customWidth="1"/>
    <col min="15624" max="15624" width="9.5546875" customWidth="1"/>
    <col min="15873" max="15873" width="4.5546875" customWidth="1"/>
    <col min="15874" max="15874" width="39.44140625" customWidth="1"/>
    <col min="15875" max="15875" width="9.5546875" customWidth="1"/>
    <col min="15877" max="15877" width="9.5546875" customWidth="1"/>
    <col min="15880" max="15880" width="9.5546875" customWidth="1"/>
    <col min="16129" max="16129" width="4.5546875" customWidth="1"/>
    <col min="16130" max="16130" width="39.44140625" customWidth="1"/>
    <col min="16131" max="16131" width="9.5546875" customWidth="1"/>
    <col min="16133" max="16133" width="9.5546875" customWidth="1"/>
    <col min="16136" max="16136" width="9.5546875" customWidth="1"/>
  </cols>
  <sheetData>
    <row r="1" spans="1:8" ht="14.4" x14ac:dyDescent="0.3">
      <c r="A1" s="6">
        <v>7</v>
      </c>
      <c r="B1" s="6"/>
      <c r="C1" s="6"/>
      <c r="D1" s="6"/>
      <c r="E1" s="6"/>
      <c r="F1" s="6"/>
      <c r="G1" s="6"/>
    </row>
    <row r="2" spans="1:8" ht="46.5" customHeight="1" x14ac:dyDescent="0.3">
      <c r="A2" s="12" t="s">
        <v>151</v>
      </c>
      <c r="B2" s="12"/>
      <c r="C2" s="12"/>
      <c r="D2" s="12"/>
      <c r="E2" s="12"/>
      <c r="F2" s="12"/>
      <c r="G2" s="12"/>
      <c r="H2" s="95"/>
    </row>
    <row r="3" spans="1:8" ht="14.4" x14ac:dyDescent="0.3">
      <c r="A3" s="13"/>
      <c r="B3" s="13"/>
      <c r="C3" s="13"/>
      <c r="D3" s="13"/>
      <c r="E3" s="13"/>
      <c r="F3" s="13"/>
      <c r="G3" s="13"/>
    </row>
    <row r="4" spans="1:8" ht="25.5" customHeight="1" x14ac:dyDescent="0.3">
      <c r="A4" s="11" t="s">
        <v>3</v>
      </c>
      <c r="B4" s="5" t="s">
        <v>4</v>
      </c>
      <c r="C4" s="9" t="s">
        <v>152</v>
      </c>
      <c r="D4" s="9"/>
      <c r="E4" s="3"/>
      <c r="F4" s="9" t="s">
        <v>153</v>
      </c>
      <c r="G4" s="9"/>
      <c r="H4" s="96"/>
    </row>
    <row r="5" spans="1:8" ht="28.2" x14ac:dyDescent="0.3">
      <c r="A5" s="11"/>
      <c r="B5" s="5"/>
      <c r="C5" s="17" t="s">
        <v>6</v>
      </c>
      <c r="D5" s="17" t="s">
        <v>7</v>
      </c>
      <c r="E5" s="3"/>
      <c r="F5" s="17" t="s">
        <v>6</v>
      </c>
      <c r="G5" s="17" t="s">
        <v>7</v>
      </c>
      <c r="H5" s="97"/>
    </row>
    <row r="6" spans="1:8" ht="14.4" x14ac:dyDescent="0.3">
      <c r="A6" s="19" t="s">
        <v>8</v>
      </c>
      <c r="B6" s="70">
        <v>2</v>
      </c>
      <c r="C6" s="98">
        <v>3</v>
      </c>
      <c r="D6" s="16">
        <v>4</v>
      </c>
      <c r="E6" s="99"/>
      <c r="F6" s="98">
        <v>5</v>
      </c>
      <c r="G6" s="16">
        <v>6</v>
      </c>
      <c r="H6" s="100"/>
    </row>
    <row r="7" spans="1:8" ht="14.4" x14ac:dyDescent="0.3">
      <c r="A7" s="101"/>
      <c r="B7" s="102" t="s">
        <v>9</v>
      </c>
      <c r="C7" s="103"/>
      <c r="D7" s="104"/>
      <c r="E7" s="105"/>
      <c r="F7" s="103"/>
      <c r="G7" s="104"/>
      <c r="H7" s="106"/>
    </row>
    <row r="8" spans="1:8" ht="14.4" x14ac:dyDescent="0.3">
      <c r="A8" s="25" t="s">
        <v>8</v>
      </c>
      <c r="B8" s="107" t="s">
        <v>10</v>
      </c>
      <c r="C8" s="108">
        <f>C9+C15+C16+C19</f>
        <v>45460.458000000006</v>
      </c>
      <c r="D8" s="34">
        <f>D9+D15+D16+D19</f>
        <v>2951.0780459449284</v>
      </c>
      <c r="E8" s="109"/>
      <c r="F8" s="108">
        <f>F9+F15+F16+F19</f>
        <v>6564.9639999999999</v>
      </c>
      <c r="G8" s="34">
        <f>G9+G15+G16+G19</f>
        <v>2951.0768109687574</v>
      </c>
      <c r="H8" s="106"/>
    </row>
    <row r="9" spans="1:8" ht="14.4" x14ac:dyDescent="0.3">
      <c r="A9" s="31" t="s">
        <v>11</v>
      </c>
      <c r="B9" s="110" t="s">
        <v>12</v>
      </c>
      <c r="C9" s="108">
        <f>C10+C11+C12+C13+C14</f>
        <v>38056.167000000001</v>
      </c>
      <c r="D9" s="34">
        <f>D10+D11+D13+D14</f>
        <v>2470.4484615134952</v>
      </c>
      <c r="E9" s="109"/>
      <c r="F9" s="108">
        <f>F10+F11+F12+F13+F14</f>
        <v>5495.8029999999999</v>
      </c>
      <c r="G9" s="34">
        <f>G10+G11+G13+G14+0.003</f>
        <v>2470.4470065183191</v>
      </c>
      <c r="H9" s="106"/>
    </row>
    <row r="10" spans="1:8" ht="14.4" x14ac:dyDescent="0.3">
      <c r="A10" s="36" t="s">
        <v>13</v>
      </c>
      <c r="B10" s="111" t="s">
        <v>14</v>
      </c>
      <c r="C10" s="108">
        <v>32594.203000000001</v>
      </c>
      <c r="D10" s="34">
        <f>C10/C94*1000+0.135</f>
        <v>2115.8997967595778</v>
      </c>
      <c r="E10" s="109"/>
      <c r="F10" s="108">
        <v>4707.1090000000004</v>
      </c>
      <c r="G10" s="34">
        <f>F10/F94*1000-0.135</f>
        <v>2115.8951191278938</v>
      </c>
      <c r="H10" s="106"/>
    </row>
    <row r="11" spans="1:8" ht="14.4" x14ac:dyDescent="0.3">
      <c r="A11" s="36" t="s">
        <v>15</v>
      </c>
      <c r="B11" s="111" t="s">
        <v>16</v>
      </c>
      <c r="C11" s="108">
        <v>4031.2170000000001</v>
      </c>
      <c r="D11" s="34">
        <f>C11/C94*1000</f>
        <v>261.67558128967767</v>
      </c>
      <c r="E11" s="109"/>
      <c r="F11" s="108">
        <v>582.09699999999998</v>
      </c>
      <c r="G11" s="34">
        <f>F11/F94*1000</f>
        <v>261.67543268150143</v>
      </c>
      <c r="H11" s="106"/>
    </row>
    <row r="12" spans="1:8" ht="14.4" x14ac:dyDescent="0.3">
      <c r="A12" s="31" t="s">
        <v>17</v>
      </c>
      <c r="B12" s="111" t="s">
        <v>18</v>
      </c>
      <c r="C12" s="108">
        <v>0</v>
      </c>
      <c r="D12" s="34">
        <v>0</v>
      </c>
      <c r="E12" s="109"/>
      <c r="F12" s="108">
        <v>0</v>
      </c>
      <c r="G12" s="34">
        <v>0</v>
      </c>
      <c r="H12" s="106"/>
    </row>
    <row r="13" spans="1:8" ht="28.2" x14ac:dyDescent="0.3">
      <c r="A13" s="31" t="s">
        <v>19</v>
      </c>
      <c r="B13" s="112" t="s">
        <v>20</v>
      </c>
      <c r="C13" s="108">
        <v>1199.845</v>
      </c>
      <c r="D13" s="34">
        <f>C13/C94*1000</f>
        <v>77.884702766562384</v>
      </c>
      <c r="E13" s="109"/>
      <c r="F13" s="108">
        <v>173.255</v>
      </c>
      <c r="G13" s="34">
        <f>F13/F94*1000</f>
        <v>77.884917959091922</v>
      </c>
      <c r="H13" s="106"/>
    </row>
    <row r="14" spans="1:8" ht="28.2" x14ac:dyDescent="0.3">
      <c r="A14" s="31" t="s">
        <v>21</v>
      </c>
      <c r="B14" s="112" t="s">
        <v>22</v>
      </c>
      <c r="C14" s="108">
        <v>230.90199999999999</v>
      </c>
      <c r="D14" s="34">
        <f>C14/C94*1000</f>
        <v>14.988380697677437</v>
      </c>
      <c r="E14" s="109"/>
      <c r="F14" s="108">
        <v>33.341999999999999</v>
      </c>
      <c r="G14" s="34">
        <f>F14/F94*1000</f>
        <v>14.988536749831423</v>
      </c>
      <c r="H14" s="106"/>
    </row>
    <row r="15" spans="1:8" ht="27" x14ac:dyDescent="0.3">
      <c r="A15" s="31" t="s">
        <v>23</v>
      </c>
      <c r="B15" s="113" t="s">
        <v>24</v>
      </c>
      <c r="C15" s="108">
        <v>4028.105</v>
      </c>
      <c r="D15" s="34">
        <f>C15/C94*1000</f>
        <v>261.47357420125411</v>
      </c>
      <c r="E15" s="109"/>
      <c r="F15" s="108">
        <v>581.64800000000002</v>
      </c>
      <c r="G15" s="34">
        <f>F15/F94*1000</f>
        <v>261.47358957069008</v>
      </c>
      <c r="H15" s="106"/>
    </row>
    <row r="16" spans="1:8" ht="14.4" x14ac:dyDescent="0.3">
      <c r="A16" s="31" t="s">
        <v>25</v>
      </c>
      <c r="B16" s="110" t="s">
        <v>26</v>
      </c>
      <c r="C16" s="108">
        <f>C17+C18</f>
        <v>640.52499999999998</v>
      </c>
      <c r="D16" s="34">
        <f>C16/C94*1000</f>
        <v>41.577953185246727</v>
      </c>
      <c r="E16" s="109"/>
      <c r="F16" s="108">
        <f>F17+F18</f>
        <v>92.491</v>
      </c>
      <c r="G16" s="34">
        <f>F16/F94*1000</f>
        <v>41.578332209485282</v>
      </c>
      <c r="H16" s="106"/>
    </row>
    <row r="17" spans="1:8" ht="14.4" x14ac:dyDescent="0.3">
      <c r="A17" s="36" t="s">
        <v>27</v>
      </c>
      <c r="B17" s="111" t="s">
        <v>28</v>
      </c>
      <c r="C17" s="108">
        <v>589.43899999999996</v>
      </c>
      <c r="D17" s="34">
        <f>C17/C94*1000</f>
        <v>38.261843249769562</v>
      </c>
      <c r="E17" s="109"/>
      <c r="F17" s="108">
        <v>85.114000000000004</v>
      </c>
      <c r="G17" s="114">
        <f>F17/F94*1000</f>
        <v>38.26208136659924</v>
      </c>
      <c r="H17" s="106"/>
    </row>
    <row r="18" spans="1:8" ht="14.4" x14ac:dyDescent="0.3">
      <c r="A18" s="36" t="s">
        <v>29</v>
      </c>
      <c r="B18" s="111" t="s">
        <v>30</v>
      </c>
      <c r="C18" s="108">
        <v>51.085999999999999</v>
      </c>
      <c r="D18" s="34">
        <f>C18/C94*1000</f>
        <v>3.3161099354771704</v>
      </c>
      <c r="E18" s="109"/>
      <c r="F18" s="108">
        <v>7.3769999999999998</v>
      </c>
      <c r="G18" s="34">
        <f>F18/F94*1000</f>
        <v>3.3162508428860415</v>
      </c>
      <c r="H18" s="106"/>
    </row>
    <row r="19" spans="1:8" ht="14.4" x14ac:dyDescent="0.3">
      <c r="A19" s="31" t="s">
        <v>31</v>
      </c>
      <c r="B19" s="110" t="s">
        <v>32</v>
      </c>
      <c r="C19" s="108">
        <f>C20+C21</f>
        <v>2735.6610000000001</v>
      </c>
      <c r="D19" s="34">
        <f>C19/C94*1000</f>
        <v>177.57805704493228</v>
      </c>
      <c r="E19" s="109"/>
      <c r="F19" s="108">
        <f>F20+F21</f>
        <v>395.02199999999999</v>
      </c>
      <c r="G19" s="34">
        <f>F19/F94*1000</f>
        <v>177.57788267026297</v>
      </c>
      <c r="H19" s="106"/>
    </row>
    <row r="20" spans="1:8" ht="28.2" x14ac:dyDescent="0.3">
      <c r="A20" s="36" t="s">
        <v>33</v>
      </c>
      <c r="B20" s="112" t="s">
        <v>34</v>
      </c>
      <c r="C20" s="108">
        <v>2012.375</v>
      </c>
      <c r="D20" s="34">
        <f>C20/C94*1000</f>
        <v>130.62789671154272</v>
      </c>
      <c r="E20" s="109"/>
      <c r="F20" s="108">
        <v>290.58199999999999</v>
      </c>
      <c r="G20" s="34">
        <f>F20/F94*1000</f>
        <v>130.62800629354913</v>
      </c>
      <c r="H20" s="106"/>
    </row>
    <row r="21" spans="1:8" ht="14.4" x14ac:dyDescent="0.3">
      <c r="A21" s="36" t="s">
        <v>35</v>
      </c>
      <c r="B21" s="111" t="s">
        <v>36</v>
      </c>
      <c r="C21" s="115">
        <v>723.28599999999994</v>
      </c>
      <c r="D21" s="34">
        <f>C21/C94*1000</f>
        <v>46.95016033338959</v>
      </c>
      <c r="E21" s="109"/>
      <c r="F21" s="115">
        <v>104.44</v>
      </c>
      <c r="G21" s="34">
        <f>F21/F94*1000</f>
        <v>46.949876376713867</v>
      </c>
      <c r="H21" s="106"/>
    </row>
    <row r="22" spans="1:8" ht="14.4" x14ac:dyDescent="0.3">
      <c r="A22" s="40" t="s">
        <v>37</v>
      </c>
      <c r="B22" s="110" t="s">
        <v>38</v>
      </c>
      <c r="C22" s="108">
        <f>C23+C24</f>
        <v>1431.2470000000001</v>
      </c>
      <c r="D22" s="34">
        <f>C22/C94*1000</f>
        <v>92.905539615978824</v>
      </c>
      <c r="E22" s="109"/>
      <c r="F22" s="108">
        <f>F23+F24</f>
        <v>206.66800000000001</v>
      </c>
      <c r="G22" s="34">
        <f>F22/F94*1000</f>
        <v>92.905371993706453</v>
      </c>
      <c r="H22" s="106"/>
    </row>
    <row r="23" spans="1:8" ht="28.2" x14ac:dyDescent="0.3">
      <c r="A23" s="36" t="s">
        <v>39</v>
      </c>
      <c r="B23" s="112" t="s">
        <v>34</v>
      </c>
      <c r="C23" s="108">
        <v>1023.437</v>
      </c>
      <c r="D23" s="34">
        <f>C23/C94*1000</f>
        <v>66.433653134615128</v>
      </c>
      <c r="E23" s="109"/>
      <c r="F23" s="108">
        <v>147.78200000000001</v>
      </c>
      <c r="G23" s="114">
        <f>F23/F94*1000</f>
        <v>66.433805349516746</v>
      </c>
      <c r="H23" s="106"/>
    </row>
    <row r="24" spans="1:8" ht="14.4" x14ac:dyDescent="0.3">
      <c r="A24" s="36" t="s">
        <v>40</v>
      </c>
      <c r="B24" s="111" t="s">
        <v>36</v>
      </c>
      <c r="C24" s="115">
        <v>407.81</v>
      </c>
      <c r="D24" s="34">
        <f>C24/C94*1000</f>
        <v>26.471886481363679</v>
      </c>
      <c r="E24" s="109"/>
      <c r="F24" s="115">
        <v>58.886000000000003</v>
      </c>
      <c r="G24" s="34">
        <f>F24/F94*1000</f>
        <v>26.471566644189707</v>
      </c>
      <c r="H24" s="106"/>
    </row>
    <row r="25" spans="1:8" ht="27" x14ac:dyDescent="0.3">
      <c r="A25" s="42" t="s">
        <v>41</v>
      </c>
      <c r="B25" s="116" t="s">
        <v>42</v>
      </c>
      <c r="C25" s="108">
        <f>C8+C22</f>
        <v>46891.705000000009</v>
      </c>
      <c r="D25" s="34">
        <f>D8+D22</f>
        <v>3043.9835855609072</v>
      </c>
      <c r="E25" s="109"/>
      <c r="F25" s="108">
        <f>F8+F22</f>
        <v>6771.6319999999996</v>
      </c>
      <c r="G25" s="34">
        <f>G8+G22</f>
        <v>3043.9821829624639</v>
      </c>
      <c r="H25" s="106"/>
    </row>
    <row r="26" spans="1:8" ht="14.4" x14ac:dyDescent="0.3">
      <c r="A26" s="40" t="s">
        <v>43</v>
      </c>
      <c r="B26" s="110" t="s">
        <v>44</v>
      </c>
      <c r="C26" s="108">
        <v>400.84899999999999</v>
      </c>
      <c r="D26" s="34">
        <f>C26/C94*1000</f>
        <v>26.020031936853314</v>
      </c>
      <c r="E26" s="109"/>
      <c r="F26" s="108">
        <v>57.881</v>
      </c>
      <c r="G26" s="34">
        <f>F26/F94*1000</f>
        <v>26.019779725781074</v>
      </c>
      <c r="H26" s="106"/>
    </row>
    <row r="27" spans="1:8" ht="14.4" x14ac:dyDescent="0.3">
      <c r="A27" s="40" t="s">
        <v>45</v>
      </c>
      <c r="B27" s="110" t="s">
        <v>46</v>
      </c>
      <c r="C27" s="108">
        <f>C28+C29+C30</f>
        <v>2287.4</v>
      </c>
      <c r="D27" s="34">
        <f>C27/C94*1000</f>
        <v>148.48040297557998</v>
      </c>
      <c r="E27" s="109"/>
      <c r="F27" s="108">
        <f>F28+F29+F30</f>
        <v>330.32299999999998</v>
      </c>
      <c r="G27" s="34">
        <f>F27/F94*1000-0.01</f>
        <v>148.48314452685997</v>
      </c>
      <c r="H27" s="106"/>
    </row>
    <row r="28" spans="1:8" ht="14.4" x14ac:dyDescent="0.3">
      <c r="A28" s="31" t="s">
        <v>47</v>
      </c>
      <c r="B28" s="111" t="s">
        <v>48</v>
      </c>
      <c r="C28" s="108">
        <v>411.73200000000003</v>
      </c>
      <c r="D28" s="34">
        <f>C28/C94*1000</f>
        <v>26.726472535604401</v>
      </c>
      <c r="E28" s="109"/>
      <c r="F28" s="108">
        <v>59.457999999999998</v>
      </c>
      <c r="G28" s="34">
        <f>F28/F94*1000</f>
        <v>26.728703079343674</v>
      </c>
      <c r="H28" s="106"/>
    </row>
    <row r="29" spans="1:8" ht="28.2" x14ac:dyDescent="0.3">
      <c r="A29" s="31" t="s">
        <v>49</v>
      </c>
      <c r="B29" s="112" t="s">
        <v>50</v>
      </c>
      <c r="C29" s="115">
        <v>0</v>
      </c>
      <c r="D29" s="49">
        <f>C29/C94*1000</f>
        <v>0</v>
      </c>
      <c r="E29" s="117"/>
      <c r="F29" s="115">
        <v>0</v>
      </c>
      <c r="G29" s="34">
        <f>F29/F94*1000</f>
        <v>0</v>
      </c>
      <c r="H29" s="106"/>
    </row>
    <row r="30" spans="1:8" ht="14.4" x14ac:dyDescent="0.3">
      <c r="A30" s="31" t="s">
        <v>51</v>
      </c>
      <c r="B30" s="113" t="s">
        <v>52</v>
      </c>
      <c r="C30" s="108">
        <v>1875.6679999999999</v>
      </c>
      <c r="D30" s="34">
        <f>C30/C94*1000</f>
        <v>121.75393043997559</v>
      </c>
      <c r="E30" s="109"/>
      <c r="F30" s="108">
        <v>270.86500000000001</v>
      </c>
      <c r="G30" s="34">
        <f>F30/F94*1000-0.01</f>
        <v>121.7544414475163</v>
      </c>
      <c r="H30" s="106"/>
    </row>
    <row r="31" spans="1:8" ht="27" x14ac:dyDescent="0.3">
      <c r="A31" s="45" t="s">
        <v>53</v>
      </c>
      <c r="B31" s="116" t="s">
        <v>54</v>
      </c>
      <c r="C31" s="108">
        <f>C25+C26+C27</f>
        <v>49579.954000000012</v>
      </c>
      <c r="D31" s="34">
        <f>D25+D26+D27</f>
        <v>3218.4840204733405</v>
      </c>
      <c r="E31" s="109"/>
      <c r="F31" s="108">
        <f>F25+F26+F27</f>
        <v>7159.8360000000002</v>
      </c>
      <c r="G31" s="34">
        <f>G25+G26+G27-0.003</f>
        <v>3218.4821072151049</v>
      </c>
      <c r="H31" s="106"/>
    </row>
    <row r="32" spans="1:8" ht="27" x14ac:dyDescent="0.3">
      <c r="A32" s="45" t="s">
        <v>55</v>
      </c>
      <c r="B32" s="116" t="s">
        <v>56</v>
      </c>
      <c r="C32" s="108"/>
      <c r="D32" s="47">
        <f>D31</f>
        <v>3218.4840204733405</v>
      </c>
      <c r="E32" s="109"/>
      <c r="F32" s="108"/>
      <c r="G32" s="47">
        <f>G31</f>
        <v>3218.4821072151049</v>
      </c>
      <c r="H32" s="106"/>
    </row>
    <row r="33" spans="1:8" ht="14.4" x14ac:dyDescent="0.3">
      <c r="A33" s="45"/>
      <c r="B33" s="118" t="s">
        <v>58</v>
      </c>
      <c r="C33" s="108"/>
      <c r="D33" s="34"/>
      <c r="E33" s="109"/>
      <c r="F33" s="108"/>
      <c r="G33" s="34"/>
      <c r="H33" s="106"/>
    </row>
    <row r="34" spans="1:8" ht="14.4" x14ac:dyDescent="0.3">
      <c r="A34" s="25" t="s">
        <v>59</v>
      </c>
      <c r="B34" s="107" t="s">
        <v>10</v>
      </c>
      <c r="C34" s="108">
        <f>C35+C40+C41+C44</f>
        <v>1690.9069999999999</v>
      </c>
      <c r="D34" s="34">
        <f>C34/C98*1000</f>
        <v>1056.1567770143661</v>
      </c>
      <c r="E34" s="109"/>
      <c r="F34" s="108">
        <f>F35+F40+F41+F44</f>
        <v>159.47900000000001</v>
      </c>
      <c r="G34" s="34">
        <f>F34/F98*1000+0.003</f>
        <v>1056.1553178807947</v>
      </c>
      <c r="H34" s="106"/>
    </row>
    <row r="35" spans="1:8" ht="14.4" x14ac:dyDescent="0.3">
      <c r="A35" s="31" t="s">
        <v>60</v>
      </c>
      <c r="B35" s="110" t="s">
        <v>12</v>
      </c>
      <c r="C35" s="108">
        <f>C36+C37+C38+C39</f>
        <v>1380.787</v>
      </c>
      <c r="D35" s="34">
        <f>C35/C98*1000</f>
        <v>862.45284197376634</v>
      </c>
      <c r="E35" s="109"/>
      <c r="F35" s="108">
        <f>F36+F37+F38+F39</f>
        <v>130.22999999999999</v>
      </c>
      <c r="G35" s="34">
        <f>F35/F98*1000</f>
        <v>862.45033112582769</v>
      </c>
      <c r="H35" s="106"/>
    </row>
    <row r="36" spans="1:8" ht="14.4" x14ac:dyDescent="0.3">
      <c r="A36" s="31" t="s">
        <v>61</v>
      </c>
      <c r="B36" s="111" t="s">
        <v>16</v>
      </c>
      <c r="C36" s="108">
        <v>115.32299999999999</v>
      </c>
      <c r="D36" s="34">
        <f>C36/C98*1000</f>
        <v>72.031855090568385</v>
      </c>
      <c r="E36" s="109"/>
      <c r="F36" s="108">
        <v>10.877000000000001</v>
      </c>
      <c r="G36" s="34">
        <f>F36/F98*1000</f>
        <v>72.033112582781456</v>
      </c>
      <c r="H36" s="106"/>
    </row>
    <row r="37" spans="1:8" ht="28.2" x14ac:dyDescent="0.3">
      <c r="A37" s="31" t="s">
        <v>62</v>
      </c>
      <c r="B37" s="112" t="s">
        <v>20</v>
      </c>
      <c r="C37" s="108">
        <v>0.13900000000000001</v>
      </c>
      <c r="D37" s="34">
        <f>C37/C98*1000</f>
        <v>8.6820737039350407E-2</v>
      </c>
      <c r="E37" s="109"/>
      <c r="F37" s="108">
        <v>1.2999999999999999E-2</v>
      </c>
      <c r="G37" s="34">
        <f>F37/F98*1000</f>
        <v>8.6092715231788075E-2</v>
      </c>
      <c r="H37" s="106"/>
    </row>
    <row r="38" spans="1:8" ht="27" x14ac:dyDescent="0.3">
      <c r="A38" s="31" t="s">
        <v>63</v>
      </c>
      <c r="B38" s="113" t="s">
        <v>64</v>
      </c>
      <c r="C38" s="108">
        <v>1077.655</v>
      </c>
      <c r="D38" s="34">
        <f>C38/C98*1000</f>
        <v>673.11367895065575</v>
      </c>
      <c r="E38" s="109"/>
      <c r="F38" s="108">
        <v>101.64</v>
      </c>
      <c r="G38" s="34">
        <f>F38/F98*1000</f>
        <v>673.11258278145692</v>
      </c>
      <c r="H38" s="106"/>
    </row>
    <row r="39" spans="1:8" ht="28.2" x14ac:dyDescent="0.3">
      <c r="A39" s="31" t="s">
        <v>65</v>
      </c>
      <c r="B39" s="112" t="s">
        <v>22</v>
      </c>
      <c r="C39" s="108">
        <v>187.67</v>
      </c>
      <c r="D39" s="34">
        <f>C39/C98*1000</f>
        <v>117.22048719550281</v>
      </c>
      <c r="E39" s="109"/>
      <c r="F39" s="108">
        <v>17.7</v>
      </c>
      <c r="G39" s="34">
        <f>F39/F98*1000</f>
        <v>117.21854304635761</v>
      </c>
      <c r="H39" s="106"/>
    </row>
    <row r="40" spans="1:8" ht="27" x14ac:dyDescent="0.3">
      <c r="A40" s="31" t="s">
        <v>66</v>
      </c>
      <c r="B40" s="113" t="s">
        <v>24</v>
      </c>
      <c r="C40" s="108">
        <v>223.43100000000001</v>
      </c>
      <c r="D40" s="34">
        <f>C40/C98*1000</f>
        <v>139.55715178013742</v>
      </c>
      <c r="E40" s="109"/>
      <c r="F40" s="115">
        <v>21.073</v>
      </c>
      <c r="G40" s="34">
        <f>F40/F98*1000</f>
        <v>139.55629139072849</v>
      </c>
      <c r="H40" s="106"/>
    </row>
    <row r="41" spans="1:8" ht="14.4" x14ac:dyDescent="0.3">
      <c r="A41" s="31" t="s">
        <v>67</v>
      </c>
      <c r="B41" s="110" t="s">
        <v>26</v>
      </c>
      <c r="C41" s="108">
        <f>C42+C43</f>
        <v>36.185000000000002</v>
      </c>
      <c r="D41" s="34">
        <f>C41/C98*1000</f>
        <v>22.601499063085573</v>
      </c>
      <c r="E41" s="109"/>
      <c r="F41" s="108">
        <f>F42+F43</f>
        <v>3.4129999999999998</v>
      </c>
      <c r="G41" s="34">
        <f>F41/F98*1000</f>
        <v>22.602649006622514</v>
      </c>
      <c r="H41" s="106"/>
    </row>
    <row r="42" spans="1:8" ht="14.4" x14ac:dyDescent="0.3">
      <c r="A42" s="31" t="s">
        <v>68</v>
      </c>
      <c r="B42" s="111" t="s">
        <v>28</v>
      </c>
      <c r="C42" s="108">
        <v>36.185000000000002</v>
      </c>
      <c r="D42" s="34">
        <f>C42/C98*1000</f>
        <v>22.601499063085573</v>
      </c>
      <c r="E42" s="109"/>
      <c r="F42" s="108">
        <v>3.4129999999999998</v>
      </c>
      <c r="G42" s="34">
        <f>F42/F98*1000</f>
        <v>22.602649006622514</v>
      </c>
      <c r="H42" s="106"/>
    </row>
    <row r="43" spans="1:8" ht="14.4" x14ac:dyDescent="0.3">
      <c r="A43" s="31" t="s">
        <v>69</v>
      </c>
      <c r="B43" s="111" t="s">
        <v>30</v>
      </c>
      <c r="C43" s="108">
        <v>0</v>
      </c>
      <c r="D43" s="34">
        <f>C43/C98*1000</f>
        <v>0</v>
      </c>
      <c r="E43" s="109"/>
      <c r="F43" s="108">
        <v>0</v>
      </c>
      <c r="G43" s="34">
        <f>F43/F98*1000</f>
        <v>0</v>
      </c>
      <c r="H43" s="106"/>
    </row>
    <row r="44" spans="1:8" ht="14.4" x14ac:dyDescent="0.3">
      <c r="A44" s="31" t="s">
        <v>70</v>
      </c>
      <c r="B44" s="110" t="s">
        <v>32</v>
      </c>
      <c r="C44" s="108">
        <f>C45+C46</f>
        <v>50.504000000000005</v>
      </c>
      <c r="D44" s="34">
        <f>C44/C98*1000</f>
        <v>31.545284197376642</v>
      </c>
      <c r="E44" s="109"/>
      <c r="F44" s="108">
        <f>F45+F46</f>
        <v>4.7629999999999999</v>
      </c>
      <c r="G44" s="34">
        <f>F44/F98*1000</f>
        <v>31.543046357615893</v>
      </c>
      <c r="H44" s="106"/>
    </row>
    <row r="45" spans="1:8" ht="28.2" x14ac:dyDescent="0.3">
      <c r="A45" s="31" t="s">
        <v>71</v>
      </c>
      <c r="B45" s="112" t="s">
        <v>34</v>
      </c>
      <c r="C45" s="108">
        <v>37.151000000000003</v>
      </c>
      <c r="D45" s="34">
        <f>C45/C98*1000</f>
        <v>23.204871955028111</v>
      </c>
      <c r="E45" s="109"/>
      <c r="F45" s="108">
        <v>3.504</v>
      </c>
      <c r="G45" s="34">
        <f>F45/F98*1000-0.003</f>
        <v>23.202298013245034</v>
      </c>
      <c r="H45" s="106"/>
    </row>
    <row r="46" spans="1:8" ht="14.4" x14ac:dyDescent="0.3">
      <c r="A46" s="119" t="s">
        <v>72</v>
      </c>
      <c r="B46" s="120" t="s">
        <v>36</v>
      </c>
      <c r="C46" s="121">
        <v>13.353</v>
      </c>
      <c r="D46" s="122">
        <f>C46/C98*1000</f>
        <v>8.3404122423485312</v>
      </c>
      <c r="E46" s="123"/>
      <c r="F46" s="121">
        <v>1.2589999999999999</v>
      </c>
      <c r="G46" s="122">
        <f>F46/F98*1000</f>
        <v>8.3377483443708602</v>
      </c>
      <c r="H46" s="106"/>
    </row>
    <row r="47" spans="1:8" ht="14.4" x14ac:dyDescent="0.3">
      <c r="A47" s="55"/>
      <c r="B47" s="13"/>
      <c r="C47" s="124"/>
      <c r="D47" s="125"/>
      <c r="E47" s="125"/>
      <c r="F47" s="124"/>
      <c r="G47" s="125"/>
      <c r="H47" s="106"/>
    </row>
    <row r="48" spans="1:8" ht="14.4" x14ac:dyDescent="0.3">
      <c r="A48" s="7" t="s">
        <v>59</v>
      </c>
      <c r="B48" s="7"/>
      <c r="C48" s="7"/>
      <c r="D48" s="7"/>
      <c r="E48" s="7"/>
      <c r="F48" s="7"/>
      <c r="G48" s="7"/>
      <c r="H48" s="126"/>
    </row>
    <row r="49" spans="1:8" ht="14.4" x14ac:dyDescent="0.3">
      <c r="A49" s="55"/>
      <c r="B49" s="13"/>
      <c r="C49" s="124"/>
      <c r="D49" s="125"/>
      <c r="E49" s="125"/>
      <c r="F49" s="124"/>
      <c r="G49" s="125"/>
      <c r="H49" s="106"/>
    </row>
    <row r="50" spans="1:8" ht="14.4" x14ac:dyDescent="0.3">
      <c r="A50" s="19" t="s">
        <v>8</v>
      </c>
      <c r="B50" s="70">
        <v>2</v>
      </c>
      <c r="C50" s="98">
        <v>3</v>
      </c>
      <c r="D50" s="16">
        <v>4</v>
      </c>
      <c r="E50" s="99"/>
      <c r="F50" s="98">
        <v>5</v>
      </c>
      <c r="G50" s="16">
        <v>6</v>
      </c>
      <c r="H50" s="106"/>
    </row>
    <row r="51" spans="1:8" ht="14.4" x14ac:dyDescent="0.3">
      <c r="A51" s="40" t="s">
        <v>73</v>
      </c>
      <c r="B51" s="110" t="s">
        <v>38</v>
      </c>
      <c r="C51" s="108">
        <f>C52+C53</f>
        <v>26.422999999999998</v>
      </c>
      <c r="D51" s="34">
        <f>C51/C98*1000</f>
        <v>16.504059962523421</v>
      </c>
      <c r="E51" s="127"/>
      <c r="F51" s="108">
        <f>F52+F53</f>
        <v>2.492</v>
      </c>
      <c r="G51" s="34">
        <f>F51/F98*1000</f>
        <v>16.503311258278146</v>
      </c>
      <c r="H51" s="106"/>
    </row>
    <row r="52" spans="1:8" ht="28.2" x14ac:dyDescent="0.3">
      <c r="A52" s="31" t="s">
        <v>74</v>
      </c>
      <c r="B52" s="112" t="s">
        <v>34</v>
      </c>
      <c r="C52" s="108">
        <v>18.893999999999998</v>
      </c>
      <c r="D52" s="34">
        <f>C52/C98*1000</f>
        <v>11.801374141161773</v>
      </c>
      <c r="E52" s="127"/>
      <c r="F52" s="108">
        <v>1.782</v>
      </c>
      <c r="G52" s="34">
        <f>F52/F98*1000</f>
        <v>11.801324503311259</v>
      </c>
      <c r="H52" s="106"/>
    </row>
    <row r="53" spans="1:8" ht="14.4" x14ac:dyDescent="0.3">
      <c r="A53" s="31" t="s">
        <v>75</v>
      </c>
      <c r="B53" s="111" t="s">
        <v>36</v>
      </c>
      <c r="C53" s="108">
        <v>7.5289999999999999</v>
      </c>
      <c r="D53" s="34">
        <f>C53/C98*1000</f>
        <v>4.7026858213616487</v>
      </c>
      <c r="E53" s="127"/>
      <c r="F53" s="108">
        <v>0.71</v>
      </c>
      <c r="G53" s="34">
        <f>F53/F98*1000</f>
        <v>4.701986754966887</v>
      </c>
      <c r="H53" s="106"/>
    </row>
    <row r="54" spans="1:8" ht="27" x14ac:dyDescent="0.3">
      <c r="A54" s="42" t="s">
        <v>76</v>
      </c>
      <c r="B54" s="116" t="s">
        <v>77</v>
      </c>
      <c r="C54" s="128">
        <f>C34+C51</f>
        <v>1717.33</v>
      </c>
      <c r="D54" s="34">
        <f>C54/C98*1000</f>
        <v>1072.6608369768892</v>
      </c>
      <c r="E54" s="127"/>
      <c r="F54" s="128">
        <f>F34+F51</f>
        <v>161.971</v>
      </c>
      <c r="G54" s="34">
        <f>F54/F98*1000</f>
        <v>1072.655629139073</v>
      </c>
      <c r="H54" s="106"/>
    </row>
    <row r="55" spans="1:8" ht="14.4" x14ac:dyDescent="0.3">
      <c r="A55" s="40" t="s">
        <v>78</v>
      </c>
      <c r="B55" s="110" t="s">
        <v>44</v>
      </c>
      <c r="C55" s="108">
        <v>0</v>
      </c>
      <c r="D55" s="34">
        <f>C55/C98*1000</f>
        <v>0</v>
      </c>
      <c r="E55" s="127"/>
      <c r="F55" s="108">
        <v>0</v>
      </c>
      <c r="G55" s="34">
        <f>F55/F98*1000</f>
        <v>0</v>
      </c>
      <c r="H55" s="106"/>
    </row>
    <row r="56" spans="1:8" ht="14.4" x14ac:dyDescent="0.3">
      <c r="A56" s="40" t="s">
        <v>79</v>
      </c>
      <c r="B56" s="110" t="s">
        <v>46</v>
      </c>
      <c r="C56" s="108">
        <f>C57+C59</f>
        <v>31.204000000000001</v>
      </c>
      <c r="D56" s="34">
        <f>C56/C98*1000</f>
        <v>19.490318550905684</v>
      </c>
      <c r="E56" s="127"/>
      <c r="F56" s="108">
        <f>F57+F59</f>
        <v>2.9429999999999996</v>
      </c>
      <c r="G56" s="34">
        <f>F56/F98*1000</f>
        <v>19.49006622516556</v>
      </c>
      <c r="H56" s="106"/>
    </row>
    <row r="57" spans="1:8" ht="14.4" x14ac:dyDescent="0.3">
      <c r="A57" s="31" t="s">
        <v>80</v>
      </c>
      <c r="B57" s="111" t="s">
        <v>48</v>
      </c>
      <c r="C57" s="108">
        <v>5.617</v>
      </c>
      <c r="D57" s="34">
        <f>C57/C98*1000</f>
        <v>3.5084322298563397</v>
      </c>
      <c r="E57" s="127"/>
      <c r="F57" s="108">
        <v>0.53</v>
      </c>
      <c r="G57" s="34">
        <f>F57/F98*1000</f>
        <v>3.5099337748344372</v>
      </c>
      <c r="H57" s="106"/>
    </row>
    <row r="58" spans="1:8" ht="28.2" x14ac:dyDescent="0.3">
      <c r="A58" s="31" t="s">
        <v>81</v>
      </c>
      <c r="B58" s="112" t="s">
        <v>50</v>
      </c>
      <c r="C58" s="108">
        <v>0</v>
      </c>
      <c r="D58" s="34">
        <f>C58/C98*1000</f>
        <v>0</v>
      </c>
      <c r="E58" s="127"/>
      <c r="F58" s="108">
        <v>0</v>
      </c>
      <c r="G58" s="34">
        <f>F58/F98*1000</f>
        <v>0</v>
      </c>
      <c r="H58" s="106"/>
    </row>
    <row r="59" spans="1:8" ht="14.4" x14ac:dyDescent="0.3">
      <c r="A59" s="31" t="s">
        <v>82</v>
      </c>
      <c r="B59" s="113" t="s">
        <v>52</v>
      </c>
      <c r="C59" s="108">
        <v>25.587</v>
      </c>
      <c r="D59" s="34">
        <f>C59/C98*1000</f>
        <v>15.981886321049345</v>
      </c>
      <c r="E59" s="127"/>
      <c r="F59" s="108">
        <v>2.4129999999999998</v>
      </c>
      <c r="G59" s="34">
        <f>F59/F98*1000</f>
        <v>15.980132450331125</v>
      </c>
      <c r="H59" s="106"/>
    </row>
    <row r="60" spans="1:8" ht="27" x14ac:dyDescent="0.3">
      <c r="A60" s="45" t="s">
        <v>83</v>
      </c>
      <c r="B60" s="116" t="s">
        <v>84</v>
      </c>
      <c r="C60" s="128">
        <f>C54+C56</f>
        <v>1748.5339999999999</v>
      </c>
      <c r="D60" s="34">
        <f>C60/C98*1000</f>
        <v>1092.151155527795</v>
      </c>
      <c r="E60" s="127"/>
      <c r="F60" s="128">
        <f>F54+F56</f>
        <v>164.91400000000002</v>
      </c>
      <c r="G60" s="34">
        <f>F60/F98*1000</f>
        <v>1092.1456953642385</v>
      </c>
      <c r="H60" s="106"/>
    </row>
    <row r="61" spans="1:8" ht="27" x14ac:dyDescent="0.3">
      <c r="A61" s="45" t="s">
        <v>85</v>
      </c>
      <c r="B61" s="116" t="s">
        <v>86</v>
      </c>
      <c r="C61" s="108"/>
      <c r="D61" s="47">
        <f>D60</f>
        <v>1092.151155527795</v>
      </c>
      <c r="E61" s="127"/>
      <c r="F61" s="108"/>
      <c r="G61" s="47">
        <f>G60</f>
        <v>1092.1456953642385</v>
      </c>
      <c r="H61" s="106"/>
    </row>
    <row r="62" spans="1:8" ht="14.4" x14ac:dyDescent="0.3">
      <c r="A62" s="45"/>
      <c r="B62" s="116" t="s">
        <v>87</v>
      </c>
      <c r="C62" s="108"/>
      <c r="D62" s="34"/>
      <c r="E62" s="127"/>
      <c r="F62" s="108"/>
      <c r="G62" s="34"/>
      <c r="H62" s="106"/>
    </row>
    <row r="63" spans="1:8" ht="14.4" x14ac:dyDescent="0.3">
      <c r="A63" s="25" t="s">
        <v>88</v>
      </c>
      <c r="B63" s="107" t="s">
        <v>10</v>
      </c>
      <c r="C63" s="108">
        <f>C64+C65+C66+C69</f>
        <v>661.83100000000002</v>
      </c>
      <c r="D63" s="34">
        <f>C63/C95*1000</f>
        <v>51.762161739402472</v>
      </c>
      <c r="E63" s="127"/>
      <c r="F63" s="108">
        <f>F64+F65+F66+F69</f>
        <v>91.825999999999993</v>
      </c>
      <c r="G63" s="34">
        <f>F63/F95*1000</f>
        <v>51.762119503945883</v>
      </c>
      <c r="H63" s="106"/>
    </row>
    <row r="64" spans="1:8" ht="14.4" x14ac:dyDescent="0.3">
      <c r="A64" s="31" t="s">
        <v>89</v>
      </c>
      <c r="B64" s="110" t="s">
        <v>90</v>
      </c>
      <c r="C64" s="108">
        <v>122.06699999999999</v>
      </c>
      <c r="D64" s="34">
        <f>C64/C95*1000</f>
        <v>9.5469263256687</v>
      </c>
      <c r="E64" s="127"/>
      <c r="F64" s="108">
        <v>16.936</v>
      </c>
      <c r="G64" s="34">
        <f>F64/F95*1000</f>
        <v>9.5467869222096962</v>
      </c>
      <c r="H64" s="106"/>
    </row>
    <row r="65" spans="1:8" ht="27" x14ac:dyDescent="0.3">
      <c r="A65" s="31" t="s">
        <v>91</v>
      </c>
      <c r="B65" s="113" t="s">
        <v>24</v>
      </c>
      <c r="C65" s="108">
        <v>469.53899999999999</v>
      </c>
      <c r="D65" s="34">
        <f>C65/C95*1000</f>
        <v>36.722900046926327</v>
      </c>
      <c r="E65" s="127"/>
      <c r="F65" s="108">
        <v>65.147000000000006</v>
      </c>
      <c r="G65" s="34">
        <f>F65/F95*1000</f>
        <v>36.723224351747461</v>
      </c>
      <c r="H65" s="106"/>
    </row>
    <row r="66" spans="1:8" ht="14.4" x14ac:dyDescent="0.3">
      <c r="A66" s="31" t="s">
        <v>92</v>
      </c>
      <c r="B66" s="110" t="s">
        <v>26</v>
      </c>
      <c r="C66" s="108">
        <f>C67+C68</f>
        <v>15.719000000000001</v>
      </c>
      <c r="D66" s="34">
        <f>C66/C95*1000</f>
        <v>1.2293915219771627</v>
      </c>
      <c r="E66" s="127"/>
      <c r="F66" s="108">
        <f>F67+F68</f>
        <v>2.181</v>
      </c>
      <c r="G66" s="34">
        <f>F66/F95*1000</f>
        <v>1.2294250281848929</v>
      </c>
      <c r="H66" s="106"/>
    </row>
    <row r="67" spans="1:8" ht="14.4" x14ac:dyDescent="0.3">
      <c r="A67" s="36" t="s">
        <v>93</v>
      </c>
      <c r="B67" s="111" t="s">
        <v>28</v>
      </c>
      <c r="C67" s="108">
        <v>1.867</v>
      </c>
      <c r="D67" s="34">
        <f>C67/C95*1000</f>
        <v>0.1460190833724386</v>
      </c>
      <c r="E67" s="127"/>
      <c r="F67" s="108">
        <v>0.25900000000000001</v>
      </c>
      <c r="G67" s="34">
        <f>F67/F95*1000</f>
        <v>0.1459977452085682</v>
      </c>
      <c r="H67" s="106"/>
    </row>
    <row r="68" spans="1:8" ht="14.4" x14ac:dyDescent="0.3">
      <c r="A68" s="36" t="s">
        <v>94</v>
      </c>
      <c r="B68" s="111" t="s">
        <v>30</v>
      </c>
      <c r="C68" s="108">
        <v>13.852</v>
      </c>
      <c r="D68" s="34">
        <f>C68/C95*1000</f>
        <v>1.0833724386047239</v>
      </c>
      <c r="E68" s="127"/>
      <c r="F68" s="108">
        <v>1.9219999999999999</v>
      </c>
      <c r="G68" s="34">
        <f>F68/F95*1000</f>
        <v>1.0834272829763247</v>
      </c>
      <c r="H68" s="106"/>
    </row>
    <row r="69" spans="1:8" ht="14.4" x14ac:dyDescent="0.3">
      <c r="A69" s="45" t="s">
        <v>95</v>
      </c>
      <c r="B69" s="110" t="s">
        <v>32</v>
      </c>
      <c r="C69" s="108">
        <f>C70+C71</f>
        <v>54.506</v>
      </c>
      <c r="D69" s="114">
        <f>C69/C95*1000</f>
        <v>4.262943844830283</v>
      </c>
      <c r="E69" s="129"/>
      <c r="F69" s="130">
        <f>F70+F71</f>
        <v>7.5619999999999994</v>
      </c>
      <c r="G69" s="114">
        <f>F69/F95*1000</f>
        <v>4.2626832018038332</v>
      </c>
      <c r="H69" s="106"/>
    </row>
    <row r="70" spans="1:8" ht="28.2" x14ac:dyDescent="0.3">
      <c r="A70" s="31" t="s">
        <v>96</v>
      </c>
      <c r="B70" s="112" t="s">
        <v>34</v>
      </c>
      <c r="C70" s="108">
        <v>40.094999999999999</v>
      </c>
      <c r="D70" s="34">
        <f>C70/C95*1000</f>
        <v>3.1358517128108869</v>
      </c>
      <c r="E70" s="127"/>
      <c r="F70" s="108">
        <v>5.5629999999999997</v>
      </c>
      <c r="G70" s="34">
        <f>F70/F95*1000</f>
        <v>3.1358511837655012</v>
      </c>
      <c r="H70" s="106"/>
    </row>
    <row r="71" spans="1:8" ht="14.4" x14ac:dyDescent="0.3">
      <c r="A71" s="31" t="s">
        <v>97</v>
      </c>
      <c r="B71" s="111" t="s">
        <v>36</v>
      </c>
      <c r="C71" s="108">
        <v>14.411</v>
      </c>
      <c r="D71" s="34">
        <f>C71/C95*1000</f>
        <v>1.1270921320193963</v>
      </c>
      <c r="E71" s="127"/>
      <c r="F71" s="108">
        <v>1.9990000000000001</v>
      </c>
      <c r="G71" s="34">
        <f>F71/F95*1000</f>
        <v>1.1268320180383316</v>
      </c>
      <c r="H71" s="106"/>
    </row>
    <row r="72" spans="1:8" ht="14.4" x14ac:dyDescent="0.3">
      <c r="A72" s="40" t="s">
        <v>98</v>
      </c>
      <c r="B72" s="110" t="s">
        <v>38</v>
      </c>
      <c r="C72" s="108">
        <f>C73+C74</f>
        <v>28.515999999999998</v>
      </c>
      <c r="D72" s="34">
        <f>C72/C95*1000</f>
        <v>2.2302518379477556</v>
      </c>
      <c r="E72" s="127"/>
      <c r="F72" s="108">
        <f>F73+F74</f>
        <v>3.9560000000000004</v>
      </c>
      <c r="G72" s="34">
        <f>F72/F95*1000</f>
        <v>2.2299887260428415</v>
      </c>
      <c r="H72" s="106"/>
    </row>
    <row r="73" spans="1:8" ht="28.2" x14ac:dyDescent="0.3">
      <c r="A73" s="31" t="s">
        <v>99</v>
      </c>
      <c r="B73" s="112" t="s">
        <v>34</v>
      </c>
      <c r="C73" s="131">
        <v>20.390999999999998</v>
      </c>
      <c r="D73" s="49">
        <f>C73/C95*1000</f>
        <v>1.5947911778507742</v>
      </c>
      <c r="E73" s="132"/>
      <c r="F73" s="131">
        <v>2.8290000000000002</v>
      </c>
      <c r="G73" s="49">
        <f>F73/F95*1000</f>
        <v>1.5947012401352876</v>
      </c>
      <c r="H73" s="133"/>
    </row>
    <row r="74" spans="1:8" ht="14.4" x14ac:dyDescent="0.3">
      <c r="A74" s="31" t="s">
        <v>100</v>
      </c>
      <c r="B74" s="111" t="s">
        <v>36</v>
      </c>
      <c r="C74" s="134">
        <v>8.125</v>
      </c>
      <c r="D74" s="49">
        <f>C74/C95*1000</f>
        <v>0.6354606600969811</v>
      </c>
      <c r="E74" s="132"/>
      <c r="F74" s="131">
        <v>1.127</v>
      </c>
      <c r="G74" s="49">
        <f>F74/F95*1000</f>
        <v>0.63528748590755357</v>
      </c>
      <c r="H74" s="133"/>
    </row>
    <row r="75" spans="1:8" ht="19.5" customHeight="1" x14ac:dyDescent="0.3">
      <c r="A75" s="42" t="s">
        <v>101</v>
      </c>
      <c r="B75" s="116" t="s">
        <v>104</v>
      </c>
      <c r="C75" s="135">
        <f>C63+C72</f>
        <v>690.34699999999998</v>
      </c>
      <c r="D75" s="47">
        <f>C75/C95*1000</f>
        <v>53.992413577350227</v>
      </c>
      <c r="E75" s="132"/>
      <c r="F75" s="135">
        <f>F63+F72</f>
        <v>95.781999999999996</v>
      </c>
      <c r="G75" s="47">
        <f>F75/F95*1000</f>
        <v>53.992108229988723</v>
      </c>
      <c r="H75" s="133"/>
    </row>
    <row r="76" spans="1:8" ht="14.4" x14ac:dyDescent="0.3">
      <c r="A76" s="40" t="s">
        <v>103</v>
      </c>
      <c r="B76" s="110" t="s">
        <v>44</v>
      </c>
      <c r="C76" s="136">
        <v>0</v>
      </c>
      <c r="D76" s="49">
        <v>0</v>
      </c>
      <c r="E76" s="137"/>
      <c r="F76" s="136">
        <v>0</v>
      </c>
      <c r="G76" s="49">
        <v>0</v>
      </c>
      <c r="H76" s="133"/>
    </row>
    <row r="77" spans="1:8" ht="14.4" x14ac:dyDescent="0.3">
      <c r="A77" s="40" t="s">
        <v>105</v>
      </c>
      <c r="B77" s="110" t="s">
        <v>46</v>
      </c>
      <c r="C77" s="108">
        <f>C78+C80</f>
        <v>33.676000000000002</v>
      </c>
      <c r="D77" s="138">
        <f>C77/C95*1000+0.003</f>
        <v>2.6368182386985768</v>
      </c>
      <c r="E77" s="139"/>
      <c r="F77" s="108">
        <f>F78+F80</f>
        <v>4.6719999999999997</v>
      </c>
      <c r="G77" s="138">
        <f>F77/F95*1000+0.003</f>
        <v>2.6365963923337095</v>
      </c>
      <c r="H77" s="100"/>
    </row>
    <row r="78" spans="1:8" ht="14.4" x14ac:dyDescent="0.3">
      <c r="A78" s="31" t="s">
        <v>154</v>
      </c>
      <c r="B78" s="111" t="s">
        <v>48</v>
      </c>
      <c r="C78" s="140">
        <v>6.0620000000000003</v>
      </c>
      <c r="D78" s="141">
        <f>C78/C95*1000+0.003</f>
        <v>0.4771123103394338</v>
      </c>
      <c r="E78" s="142"/>
      <c r="F78" s="140">
        <v>0.84099999999999997</v>
      </c>
      <c r="G78" s="141">
        <f>F78/F95*1000+0.003</f>
        <v>0.47706989853438553</v>
      </c>
    </row>
    <row r="79" spans="1:8" ht="28.2" x14ac:dyDescent="0.3">
      <c r="A79" s="31" t="s">
        <v>155</v>
      </c>
      <c r="B79" s="112" t="s">
        <v>50</v>
      </c>
      <c r="C79" s="143">
        <v>0</v>
      </c>
      <c r="D79" s="34">
        <v>0</v>
      </c>
      <c r="E79" s="144"/>
      <c r="F79" s="143">
        <v>0</v>
      </c>
      <c r="G79" s="145">
        <v>0</v>
      </c>
    </row>
    <row r="80" spans="1:8" ht="14.4" x14ac:dyDescent="0.3">
      <c r="A80" s="31" t="s">
        <v>156</v>
      </c>
      <c r="B80" s="113" t="s">
        <v>52</v>
      </c>
      <c r="C80" s="108">
        <v>27.614000000000001</v>
      </c>
      <c r="D80" s="34">
        <f>C80/C95*1000</f>
        <v>2.1597059283591431</v>
      </c>
      <c r="E80" s="144"/>
      <c r="F80" s="143">
        <v>3.831</v>
      </c>
      <c r="G80" s="34">
        <f>F80/F95*1000</f>
        <v>2.1595264937993237</v>
      </c>
    </row>
    <row r="81" spans="1:7" ht="27" x14ac:dyDescent="0.3">
      <c r="A81" s="45" t="s">
        <v>106</v>
      </c>
      <c r="B81" s="116" t="s">
        <v>111</v>
      </c>
      <c r="C81" s="108">
        <f>C75+C77</f>
        <v>724.02300000000002</v>
      </c>
      <c r="D81" s="34">
        <f>C81/C95*1000</f>
        <v>56.626231816048801</v>
      </c>
      <c r="E81" s="144"/>
      <c r="F81" s="108">
        <f>F75+F77</f>
        <v>100.45399999999999</v>
      </c>
      <c r="G81" s="34">
        <f>F81/F95*1000</f>
        <v>56.625704622322431</v>
      </c>
    </row>
    <row r="82" spans="1:7" ht="16.5" customHeight="1" x14ac:dyDescent="0.3">
      <c r="A82" s="45" t="s">
        <v>110</v>
      </c>
      <c r="B82" s="116" t="s">
        <v>113</v>
      </c>
      <c r="C82" s="143"/>
      <c r="D82" s="47">
        <f>D81</f>
        <v>56.626231816048801</v>
      </c>
      <c r="E82" s="144"/>
      <c r="F82" s="143"/>
      <c r="G82" s="47">
        <f>G81</f>
        <v>56.625704622322431</v>
      </c>
    </row>
    <row r="83" spans="1:7" ht="14.4" x14ac:dyDescent="0.3">
      <c r="A83" s="45" t="s">
        <v>112</v>
      </c>
      <c r="B83" s="116" t="s">
        <v>115</v>
      </c>
      <c r="C83" s="128">
        <f>C25+C54+C75</f>
        <v>49299.382000000012</v>
      </c>
      <c r="D83" s="34">
        <f>D25+D54+D75-0.003</f>
        <v>4170.6338361151466</v>
      </c>
      <c r="E83" s="144"/>
      <c r="F83" s="128">
        <f>F25+F54+F75</f>
        <v>7029.3849999999993</v>
      </c>
      <c r="G83" s="34">
        <f>G25+G54+G75</f>
        <v>4170.6299203315257</v>
      </c>
    </row>
    <row r="84" spans="1:7" ht="14.4" x14ac:dyDescent="0.3">
      <c r="A84" s="45" t="s">
        <v>114</v>
      </c>
      <c r="B84" s="146" t="s">
        <v>44</v>
      </c>
      <c r="C84" s="128">
        <f>C26</f>
        <v>400.84899999999999</v>
      </c>
      <c r="D84" s="34">
        <f>D26</f>
        <v>26.020031936853314</v>
      </c>
      <c r="E84" s="144"/>
      <c r="F84" s="128">
        <f>F26</f>
        <v>57.881</v>
      </c>
      <c r="G84" s="34">
        <f>G26</f>
        <v>26.019779725781074</v>
      </c>
    </row>
    <row r="85" spans="1:7" ht="14.4" x14ac:dyDescent="0.3">
      <c r="A85" s="45" t="s">
        <v>116</v>
      </c>
      <c r="B85" s="116" t="s">
        <v>118</v>
      </c>
      <c r="C85" s="128">
        <f>C27+C56+C77</f>
        <v>2352.2800000000002</v>
      </c>
      <c r="D85" s="34">
        <f>D27+D56+D77</f>
        <v>170.60753976518421</v>
      </c>
      <c r="E85" s="144"/>
      <c r="F85" s="128">
        <f>F27+F56+F77</f>
        <v>337.93799999999999</v>
      </c>
      <c r="G85" s="34">
        <f>G27+G56+G77</f>
        <v>170.60980714435922</v>
      </c>
    </row>
    <row r="86" spans="1:7" ht="14.4" x14ac:dyDescent="0.3">
      <c r="A86" s="31" t="s">
        <v>157</v>
      </c>
      <c r="B86" s="111" t="s">
        <v>48</v>
      </c>
      <c r="C86" s="108">
        <f>C28+C57+C78</f>
        <v>423.41100000000006</v>
      </c>
      <c r="D86" s="34">
        <f>D28+D57+D78+0.003</f>
        <v>30.715017075800173</v>
      </c>
      <c r="E86" s="144"/>
      <c r="F86" s="108">
        <f>F28+F57+F78</f>
        <v>60.829000000000001</v>
      </c>
      <c r="G86" s="34">
        <f>G28+G57+G78</f>
        <v>30.715706752712496</v>
      </c>
    </row>
    <row r="87" spans="1:7" ht="16.5" customHeight="1" x14ac:dyDescent="0.3">
      <c r="A87" s="31" t="s">
        <v>158</v>
      </c>
      <c r="B87" s="147" t="s">
        <v>50</v>
      </c>
      <c r="C87" s="108">
        <f>C29</f>
        <v>0</v>
      </c>
      <c r="D87" s="34">
        <f>D29+D58+D79</f>
        <v>0</v>
      </c>
      <c r="E87" s="144"/>
      <c r="F87" s="108">
        <f>F29</f>
        <v>0</v>
      </c>
      <c r="G87" s="34">
        <f>G29</f>
        <v>0</v>
      </c>
    </row>
    <row r="88" spans="1:7" ht="14.4" x14ac:dyDescent="0.3">
      <c r="A88" s="31" t="s">
        <v>159</v>
      </c>
      <c r="B88" s="113" t="s">
        <v>52</v>
      </c>
      <c r="C88" s="108">
        <f>C30+C59+C80</f>
        <v>1928.8689999999999</v>
      </c>
      <c r="D88" s="34">
        <f>D30+D59+D80-0.003</f>
        <v>139.89252268938407</v>
      </c>
      <c r="E88" s="144"/>
      <c r="F88" s="108">
        <f>F30+F59+F80</f>
        <v>277.10900000000004</v>
      </c>
      <c r="G88" s="34">
        <f>G30+G59+G80</f>
        <v>139.89410039164673</v>
      </c>
    </row>
    <row r="89" spans="1:7" ht="27" x14ac:dyDescent="0.3">
      <c r="A89" s="31" t="s">
        <v>117</v>
      </c>
      <c r="B89" s="116" t="s">
        <v>123</v>
      </c>
      <c r="C89" s="128">
        <f>C31+C60+C81</f>
        <v>52052.511000000013</v>
      </c>
      <c r="D89" s="47">
        <f>D83+D84+D85</f>
        <v>4367.2614078171837</v>
      </c>
      <c r="E89" s="144"/>
      <c r="F89" s="128">
        <f>F31+F60+F81</f>
        <v>7425.2039999999997</v>
      </c>
      <c r="G89" s="47">
        <f>G83+G84+G85</f>
        <v>4367.2595072016666</v>
      </c>
    </row>
    <row r="90" spans="1:7" ht="14.4" x14ac:dyDescent="0.3">
      <c r="A90" s="31" t="s">
        <v>122</v>
      </c>
      <c r="B90" s="116" t="s">
        <v>125</v>
      </c>
      <c r="C90" s="128"/>
      <c r="D90" s="47">
        <f>D89</f>
        <v>4367.2614078171837</v>
      </c>
      <c r="E90" s="144"/>
      <c r="F90" s="128"/>
      <c r="G90" s="47">
        <f>G89</f>
        <v>4367.2595072016666</v>
      </c>
    </row>
    <row r="91" spans="1:7" ht="14.4" x14ac:dyDescent="0.3">
      <c r="A91" s="31" t="s">
        <v>124</v>
      </c>
      <c r="B91" s="116" t="s">
        <v>127</v>
      </c>
      <c r="C91" s="143"/>
      <c r="D91" s="34">
        <f>D90*0.2</f>
        <v>873.45228156343683</v>
      </c>
      <c r="E91" s="144"/>
      <c r="F91" s="143"/>
      <c r="G91" s="34">
        <f>G90*0.2</f>
        <v>873.45190144033336</v>
      </c>
    </row>
    <row r="92" spans="1:7" ht="14.4" x14ac:dyDescent="0.3">
      <c r="A92" s="31" t="s">
        <v>126</v>
      </c>
      <c r="B92" s="116" t="s">
        <v>129</v>
      </c>
      <c r="C92" s="143"/>
      <c r="D92" s="47">
        <f>D90+D91</f>
        <v>5240.7136893806201</v>
      </c>
      <c r="E92" s="144"/>
      <c r="F92" s="143"/>
      <c r="G92" s="47">
        <f>G90+G91</f>
        <v>5240.7114086419997</v>
      </c>
    </row>
    <row r="93" spans="1:7" ht="27" x14ac:dyDescent="0.3">
      <c r="A93" s="31" t="s">
        <v>128</v>
      </c>
      <c r="B93" s="116" t="s">
        <v>131</v>
      </c>
      <c r="C93" s="143"/>
      <c r="D93" s="47">
        <f>D92</f>
        <v>5240.7136893806201</v>
      </c>
      <c r="E93" s="144"/>
      <c r="F93" s="143"/>
      <c r="G93" s="47">
        <f>G92</f>
        <v>5240.7114086419997</v>
      </c>
    </row>
    <row r="94" spans="1:7" ht="27" x14ac:dyDescent="0.3">
      <c r="A94" s="31" t="s">
        <v>130</v>
      </c>
      <c r="B94" s="116" t="s">
        <v>133</v>
      </c>
      <c r="C94" s="143">
        <v>15405.4</v>
      </c>
      <c r="D94" s="145"/>
      <c r="E94" s="144"/>
      <c r="F94" s="143">
        <v>2224.5</v>
      </c>
      <c r="G94" s="145"/>
    </row>
    <row r="95" spans="1:7" ht="27" x14ac:dyDescent="0.3">
      <c r="A95" s="45" t="s">
        <v>132</v>
      </c>
      <c r="B95" s="116" t="s">
        <v>135</v>
      </c>
      <c r="C95" s="143">
        <v>12786</v>
      </c>
      <c r="D95" s="145"/>
      <c r="E95" s="144"/>
      <c r="F95" s="143">
        <v>1774</v>
      </c>
      <c r="G95" s="145"/>
    </row>
    <row r="96" spans="1:7" ht="14.4" x14ac:dyDescent="0.3">
      <c r="A96" s="92"/>
      <c r="B96" s="43" t="s">
        <v>146</v>
      </c>
      <c r="C96" s="148"/>
      <c r="D96" s="149"/>
      <c r="E96" s="142"/>
      <c r="F96" s="148"/>
      <c r="G96" s="149"/>
    </row>
    <row r="97" spans="1:7" ht="27" x14ac:dyDescent="0.3">
      <c r="A97" s="31" t="s">
        <v>160</v>
      </c>
      <c r="B97" s="39" t="s">
        <v>148</v>
      </c>
      <c r="C97" s="148">
        <v>11185</v>
      </c>
      <c r="D97" s="149"/>
      <c r="E97" s="142"/>
      <c r="F97" s="148">
        <v>1623</v>
      </c>
      <c r="G97" s="149"/>
    </row>
    <row r="98" spans="1:7" ht="27" x14ac:dyDescent="0.3">
      <c r="A98" s="92" t="s">
        <v>161</v>
      </c>
      <c r="B98" s="43" t="s">
        <v>150</v>
      </c>
      <c r="C98" s="148">
        <v>1601</v>
      </c>
      <c r="D98" s="149"/>
      <c r="E98" s="142"/>
      <c r="F98" s="148">
        <v>151</v>
      </c>
      <c r="G98" s="149"/>
    </row>
    <row r="99" spans="1:7" ht="14.4" x14ac:dyDescent="0.3">
      <c r="A99" s="63" t="s">
        <v>134</v>
      </c>
      <c r="B99" s="150" t="s">
        <v>137</v>
      </c>
      <c r="C99" s="151"/>
      <c r="D99" s="66">
        <f>D85/D83*100</f>
        <v>4.0906861275575652</v>
      </c>
      <c r="E99" s="152"/>
      <c r="F99" s="151"/>
      <c r="G99" s="66">
        <f>G85/G83*100</f>
        <v>4.0907443336712399</v>
      </c>
    </row>
    <row r="100" spans="1:7" ht="14.4" x14ac:dyDescent="0.3">
      <c r="A100" s="67"/>
      <c r="B100" s="68" t="s">
        <v>138</v>
      </c>
      <c r="C100" s="13"/>
      <c r="D100" s="68" t="s">
        <v>139</v>
      </c>
      <c r="E100" s="13"/>
      <c r="F100" s="13"/>
      <c r="G100" s="13"/>
    </row>
    <row r="101" spans="1:7" ht="14.4" x14ac:dyDescent="0.3">
      <c r="A101" s="67"/>
      <c r="B101" s="13" t="s">
        <v>140</v>
      </c>
      <c r="C101" s="13"/>
      <c r="D101" s="13" t="s">
        <v>141</v>
      </c>
      <c r="E101" s="13"/>
      <c r="F101" s="13"/>
      <c r="G101" s="13"/>
    </row>
    <row r="102" spans="1:7" ht="14.4" x14ac:dyDescent="0.3">
      <c r="A102" s="67"/>
      <c r="B102" s="13"/>
      <c r="C102" s="13"/>
      <c r="D102" s="13"/>
      <c r="E102" s="13"/>
      <c r="F102" s="13"/>
      <c r="G102" s="13"/>
    </row>
    <row r="103" spans="1:7" ht="14.4" x14ac:dyDescent="0.3">
      <c r="A103" s="67"/>
      <c r="B103" s="13"/>
      <c r="C103" s="13"/>
      <c r="D103" s="13"/>
      <c r="E103" s="13"/>
      <c r="F103" s="13"/>
      <c r="G103" s="13"/>
    </row>
    <row r="104" spans="1:7" ht="14.4" x14ac:dyDescent="0.3">
      <c r="A104" s="67"/>
      <c r="B104" s="13"/>
      <c r="C104" s="13"/>
      <c r="D104" s="13"/>
      <c r="E104" s="13"/>
      <c r="F104" s="13"/>
      <c r="G104" s="13"/>
    </row>
    <row r="105" spans="1:7" ht="14.4" x14ac:dyDescent="0.3">
      <c r="A105" s="69"/>
    </row>
    <row r="106" spans="1:7" ht="14.4" x14ac:dyDescent="0.3">
      <c r="A106" s="69"/>
    </row>
    <row r="107" spans="1:7" ht="14.4" x14ac:dyDescent="0.3">
      <c r="A107" s="69"/>
    </row>
    <row r="108" spans="1:7" ht="14.4" x14ac:dyDescent="0.3">
      <c r="A108" s="69"/>
    </row>
    <row r="109" spans="1:7" ht="14.4" x14ac:dyDescent="0.3">
      <c r="A109" s="69"/>
    </row>
    <row r="110" spans="1:7" ht="14.4" x14ac:dyDescent="0.3">
      <c r="A110" s="69"/>
    </row>
    <row r="111" spans="1:7" ht="14.4" x14ac:dyDescent="0.3">
      <c r="A111" s="69"/>
    </row>
    <row r="112" spans="1:7" ht="14.4" x14ac:dyDescent="0.3">
      <c r="A112" s="69"/>
    </row>
    <row r="113" spans="1:1" ht="14.4" x14ac:dyDescent="0.3">
      <c r="A113" s="69"/>
    </row>
    <row r="114" spans="1:1" ht="14.4" x14ac:dyDescent="0.3">
      <c r="A114" s="69"/>
    </row>
    <row r="115" spans="1:1" ht="14.4" x14ac:dyDescent="0.3">
      <c r="A115" s="69"/>
    </row>
    <row r="116" spans="1:1" ht="14.4" x14ac:dyDescent="0.3">
      <c r="A116" s="69"/>
    </row>
    <row r="117" spans="1:1" ht="14.4" x14ac:dyDescent="0.3">
      <c r="A117" s="69"/>
    </row>
    <row r="118" spans="1:1" ht="14.4" x14ac:dyDescent="0.3">
      <c r="A118" s="69"/>
    </row>
    <row r="119" spans="1:1" ht="14.4" x14ac:dyDescent="0.3">
      <c r="A119" s="69"/>
    </row>
    <row r="120" spans="1:1" ht="14.4" x14ac:dyDescent="0.3"/>
    <row r="121" spans="1:1" ht="14.4" x14ac:dyDescent="0.3"/>
    <row r="122" spans="1:1" ht="14.4" x14ac:dyDescent="0.3"/>
    <row r="123" spans="1:1" ht="14.4" x14ac:dyDescent="0.3"/>
    <row r="124" spans="1:1" ht="14.4" x14ac:dyDescent="0.3"/>
    <row r="125" spans="1:1" ht="14.4" x14ac:dyDescent="0.3"/>
    <row r="126" spans="1:1" ht="14.4" x14ac:dyDescent="0.3"/>
    <row r="127" spans="1:1" ht="14.4" x14ac:dyDescent="0.3"/>
    <row r="128" spans="1:1" ht="14.4" x14ac:dyDescent="0.3"/>
    <row r="129" ht="14.4" x14ac:dyDescent="0.3"/>
    <row r="130" ht="14.4" x14ac:dyDescent="0.3"/>
    <row r="131" ht="14.4" x14ac:dyDescent="0.3"/>
    <row r="132" ht="14.4" x14ac:dyDescent="0.3"/>
    <row r="133" ht="14.4" x14ac:dyDescent="0.3"/>
  </sheetData>
  <mergeCells count="8">
    <mergeCell ref="A48:G48"/>
    <mergeCell ref="A1:G1"/>
    <mergeCell ref="A2:G2"/>
    <mergeCell ref="A4:A5"/>
    <mergeCell ref="B4:B5"/>
    <mergeCell ref="C4:D4"/>
    <mergeCell ref="E4:E5"/>
    <mergeCell ref="F4:G4"/>
  </mergeCells>
  <pageMargins left="1.1812499999999999" right="0.39374999999999999" top="0.78749999999999998" bottom="0.78749999999999998" header="0.511811023622047" footer="0.511811023622047"/>
  <pageSetup paperSize="9" scale="71" orientation="portrait" horizontalDpi="300" verticalDpi="300" r:id="rId1"/>
  <rowBreaks count="1" manualBreakCount="1"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7"/>
  <sheetViews>
    <sheetView view="pageBreakPreview" topLeftCell="A84" zoomScaleNormal="100" workbookViewId="0">
      <selection activeCell="H95" sqref="H95"/>
    </sheetView>
  </sheetViews>
  <sheetFormatPr defaultColWidth="8.6640625" defaultRowHeight="15" customHeight="1" x14ac:dyDescent="0.3"/>
  <cols>
    <col min="1" max="1" width="6.109375" customWidth="1"/>
    <col min="2" max="2" width="52.88671875" customWidth="1"/>
    <col min="3" max="3" width="11.44140625" customWidth="1"/>
    <col min="4" max="4" width="25.44140625" customWidth="1"/>
    <col min="5" max="5" width="0.109375" customWidth="1"/>
    <col min="6" max="6" width="4.6640625" hidden="1" customWidth="1"/>
    <col min="257" max="257" width="6.109375" customWidth="1"/>
    <col min="258" max="258" width="39.44140625" customWidth="1"/>
    <col min="259" max="259" width="11.44140625" customWidth="1"/>
    <col min="260" max="260" width="9.5546875" customWidth="1"/>
    <col min="262" max="262" width="10.5546875" customWidth="1"/>
    <col min="513" max="513" width="6.109375" customWidth="1"/>
    <col min="514" max="514" width="39.44140625" customWidth="1"/>
    <col min="515" max="515" width="11.44140625" customWidth="1"/>
    <col min="516" max="516" width="9.5546875" customWidth="1"/>
    <col min="518" max="518" width="10.5546875" customWidth="1"/>
    <col min="769" max="769" width="6.109375" customWidth="1"/>
    <col min="770" max="770" width="39.44140625" customWidth="1"/>
    <col min="771" max="771" width="11.44140625" customWidth="1"/>
    <col min="772" max="772" width="9.5546875" customWidth="1"/>
    <col min="774" max="774" width="10.5546875" customWidth="1"/>
    <col min="1025" max="1025" width="6.109375" customWidth="1"/>
    <col min="1026" max="1026" width="39.44140625" customWidth="1"/>
    <col min="1027" max="1027" width="11.44140625" customWidth="1"/>
    <col min="1028" max="1028" width="9.5546875" customWidth="1"/>
    <col min="1030" max="1030" width="10.5546875" customWidth="1"/>
    <col min="1281" max="1281" width="6.109375" customWidth="1"/>
    <col min="1282" max="1282" width="39.44140625" customWidth="1"/>
    <col min="1283" max="1283" width="11.44140625" customWidth="1"/>
    <col min="1284" max="1284" width="9.5546875" customWidth="1"/>
    <col min="1286" max="1286" width="10.5546875" customWidth="1"/>
    <col min="1537" max="1537" width="6.109375" customWidth="1"/>
    <col min="1538" max="1538" width="39.44140625" customWidth="1"/>
    <col min="1539" max="1539" width="11.44140625" customWidth="1"/>
    <col min="1540" max="1540" width="9.5546875" customWidth="1"/>
    <col min="1542" max="1542" width="10.5546875" customWidth="1"/>
    <col min="1793" max="1793" width="6.109375" customWidth="1"/>
    <col min="1794" max="1794" width="39.44140625" customWidth="1"/>
    <col min="1795" max="1795" width="11.44140625" customWidth="1"/>
    <col min="1796" max="1796" width="9.5546875" customWidth="1"/>
    <col min="1798" max="1798" width="10.5546875" customWidth="1"/>
    <col min="2049" max="2049" width="6.109375" customWidth="1"/>
    <col min="2050" max="2050" width="39.44140625" customWidth="1"/>
    <col min="2051" max="2051" width="11.44140625" customWidth="1"/>
    <col min="2052" max="2052" width="9.5546875" customWidth="1"/>
    <col min="2054" max="2054" width="10.5546875" customWidth="1"/>
    <col min="2305" max="2305" width="6.109375" customWidth="1"/>
    <col min="2306" max="2306" width="39.44140625" customWidth="1"/>
    <col min="2307" max="2307" width="11.44140625" customWidth="1"/>
    <col min="2308" max="2308" width="9.5546875" customWidth="1"/>
    <col min="2310" max="2310" width="10.5546875" customWidth="1"/>
    <col min="2561" max="2561" width="6.109375" customWidth="1"/>
    <col min="2562" max="2562" width="39.44140625" customWidth="1"/>
    <col min="2563" max="2563" width="11.44140625" customWidth="1"/>
    <col min="2564" max="2564" width="9.5546875" customWidth="1"/>
    <col min="2566" max="2566" width="10.5546875" customWidth="1"/>
    <col min="2817" max="2817" width="6.109375" customWidth="1"/>
    <col min="2818" max="2818" width="39.44140625" customWidth="1"/>
    <col min="2819" max="2819" width="11.44140625" customWidth="1"/>
    <col min="2820" max="2820" width="9.5546875" customWidth="1"/>
    <col min="2822" max="2822" width="10.5546875" customWidth="1"/>
    <col min="3073" max="3073" width="6.109375" customWidth="1"/>
    <col min="3074" max="3074" width="39.44140625" customWidth="1"/>
    <col min="3075" max="3075" width="11.44140625" customWidth="1"/>
    <col min="3076" max="3076" width="9.5546875" customWidth="1"/>
    <col min="3078" max="3078" width="10.5546875" customWidth="1"/>
    <col min="3329" max="3329" width="6.109375" customWidth="1"/>
    <col min="3330" max="3330" width="39.44140625" customWidth="1"/>
    <col min="3331" max="3331" width="11.44140625" customWidth="1"/>
    <col min="3332" max="3332" width="9.5546875" customWidth="1"/>
    <col min="3334" max="3334" width="10.5546875" customWidth="1"/>
    <col min="3585" max="3585" width="6.109375" customWidth="1"/>
    <col min="3586" max="3586" width="39.44140625" customWidth="1"/>
    <col min="3587" max="3587" width="11.44140625" customWidth="1"/>
    <col min="3588" max="3588" width="9.5546875" customWidth="1"/>
    <col min="3590" max="3590" width="10.5546875" customWidth="1"/>
    <col min="3841" max="3841" width="6.109375" customWidth="1"/>
    <col min="3842" max="3842" width="39.44140625" customWidth="1"/>
    <col min="3843" max="3843" width="11.44140625" customWidth="1"/>
    <col min="3844" max="3844" width="9.5546875" customWidth="1"/>
    <col min="3846" max="3846" width="10.5546875" customWidth="1"/>
    <col min="4097" max="4097" width="6.109375" customWidth="1"/>
    <col min="4098" max="4098" width="39.44140625" customWidth="1"/>
    <col min="4099" max="4099" width="11.44140625" customWidth="1"/>
    <col min="4100" max="4100" width="9.5546875" customWidth="1"/>
    <col min="4102" max="4102" width="10.5546875" customWidth="1"/>
    <col min="4353" max="4353" width="6.109375" customWidth="1"/>
    <col min="4354" max="4354" width="39.44140625" customWidth="1"/>
    <col min="4355" max="4355" width="11.44140625" customWidth="1"/>
    <col min="4356" max="4356" width="9.5546875" customWidth="1"/>
    <col min="4358" max="4358" width="10.5546875" customWidth="1"/>
    <col min="4609" max="4609" width="6.109375" customWidth="1"/>
    <col min="4610" max="4610" width="39.44140625" customWidth="1"/>
    <col min="4611" max="4611" width="11.44140625" customWidth="1"/>
    <col min="4612" max="4612" width="9.5546875" customWidth="1"/>
    <col min="4614" max="4614" width="10.5546875" customWidth="1"/>
    <col min="4865" max="4865" width="6.109375" customWidth="1"/>
    <col min="4866" max="4866" width="39.44140625" customWidth="1"/>
    <col min="4867" max="4867" width="11.44140625" customWidth="1"/>
    <col min="4868" max="4868" width="9.5546875" customWidth="1"/>
    <col min="4870" max="4870" width="10.5546875" customWidth="1"/>
    <col min="5121" max="5121" width="6.109375" customWidth="1"/>
    <col min="5122" max="5122" width="39.44140625" customWidth="1"/>
    <col min="5123" max="5123" width="11.44140625" customWidth="1"/>
    <col min="5124" max="5124" width="9.5546875" customWidth="1"/>
    <col min="5126" max="5126" width="10.5546875" customWidth="1"/>
    <col min="5377" max="5377" width="6.109375" customWidth="1"/>
    <col min="5378" max="5378" width="39.44140625" customWidth="1"/>
    <col min="5379" max="5379" width="11.44140625" customWidth="1"/>
    <col min="5380" max="5380" width="9.5546875" customWidth="1"/>
    <col min="5382" max="5382" width="10.5546875" customWidth="1"/>
    <col min="5633" max="5633" width="6.109375" customWidth="1"/>
    <col min="5634" max="5634" width="39.44140625" customWidth="1"/>
    <col min="5635" max="5635" width="11.44140625" customWidth="1"/>
    <col min="5636" max="5636" width="9.5546875" customWidth="1"/>
    <col min="5638" max="5638" width="10.5546875" customWidth="1"/>
    <col min="5889" max="5889" width="6.109375" customWidth="1"/>
    <col min="5890" max="5890" width="39.44140625" customWidth="1"/>
    <col min="5891" max="5891" width="11.44140625" customWidth="1"/>
    <col min="5892" max="5892" width="9.5546875" customWidth="1"/>
    <col min="5894" max="5894" width="10.5546875" customWidth="1"/>
    <col min="6145" max="6145" width="6.109375" customWidth="1"/>
    <col min="6146" max="6146" width="39.44140625" customWidth="1"/>
    <col min="6147" max="6147" width="11.44140625" customWidth="1"/>
    <col min="6148" max="6148" width="9.5546875" customWidth="1"/>
    <col min="6150" max="6150" width="10.5546875" customWidth="1"/>
    <col min="6401" max="6401" width="6.109375" customWidth="1"/>
    <col min="6402" max="6402" width="39.44140625" customWidth="1"/>
    <col min="6403" max="6403" width="11.44140625" customWidth="1"/>
    <col min="6404" max="6404" width="9.5546875" customWidth="1"/>
    <col min="6406" max="6406" width="10.5546875" customWidth="1"/>
    <col min="6657" max="6657" width="6.109375" customWidth="1"/>
    <col min="6658" max="6658" width="39.44140625" customWidth="1"/>
    <col min="6659" max="6659" width="11.44140625" customWidth="1"/>
    <col min="6660" max="6660" width="9.5546875" customWidth="1"/>
    <col min="6662" max="6662" width="10.5546875" customWidth="1"/>
    <col min="6913" max="6913" width="6.109375" customWidth="1"/>
    <col min="6914" max="6914" width="39.44140625" customWidth="1"/>
    <col min="6915" max="6915" width="11.44140625" customWidth="1"/>
    <col min="6916" max="6916" width="9.5546875" customWidth="1"/>
    <col min="6918" max="6918" width="10.5546875" customWidth="1"/>
    <col min="7169" max="7169" width="6.109375" customWidth="1"/>
    <col min="7170" max="7170" width="39.44140625" customWidth="1"/>
    <col min="7171" max="7171" width="11.44140625" customWidth="1"/>
    <col min="7172" max="7172" width="9.5546875" customWidth="1"/>
    <col min="7174" max="7174" width="10.5546875" customWidth="1"/>
    <col min="7425" max="7425" width="6.109375" customWidth="1"/>
    <col min="7426" max="7426" width="39.44140625" customWidth="1"/>
    <col min="7427" max="7427" width="11.44140625" customWidth="1"/>
    <col min="7428" max="7428" width="9.5546875" customWidth="1"/>
    <col min="7430" max="7430" width="10.5546875" customWidth="1"/>
    <col min="7681" max="7681" width="6.109375" customWidth="1"/>
    <col min="7682" max="7682" width="39.44140625" customWidth="1"/>
    <col min="7683" max="7683" width="11.44140625" customWidth="1"/>
    <col min="7684" max="7684" width="9.5546875" customWidth="1"/>
    <col min="7686" max="7686" width="10.5546875" customWidth="1"/>
    <col min="7937" max="7937" width="6.109375" customWidth="1"/>
    <col min="7938" max="7938" width="39.44140625" customWidth="1"/>
    <col min="7939" max="7939" width="11.44140625" customWidth="1"/>
    <col min="7940" max="7940" width="9.5546875" customWidth="1"/>
    <col min="7942" max="7942" width="10.5546875" customWidth="1"/>
    <col min="8193" max="8193" width="6.109375" customWidth="1"/>
    <col min="8194" max="8194" width="39.44140625" customWidth="1"/>
    <col min="8195" max="8195" width="11.44140625" customWidth="1"/>
    <col min="8196" max="8196" width="9.5546875" customWidth="1"/>
    <col min="8198" max="8198" width="10.5546875" customWidth="1"/>
    <col min="8449" max="8449" width="6.109375" customWidth="1"/>
    <col min="8450" max="8450" width="39.44140625" customWidth="1"/>
    <col min="8451" max="8451" width="11.44140625" customWidth="1"/>
    <col min="8452" max="8452" width="9.5546875" customWidth="1"/>
    <col min="8454" max="8454" width="10.5546875" customWidth="1"/>
    <col min="8705" max="8705" width="6.109375" customWidth="1"/>
    <col min="8706" max="8706" width="39.44140625" customWidth="1"/>
    <col min="8707" max="8707" width="11.44140625" customWidth="1"/>
    <col min="8708" max="8708" width="9.5546875" customWidth="1"/>
    <col min="8710" max="8710" width="10.5546875" customWidth="1"/>
    <col min="8961" max="8961" width="6.109375" customWidth="1"/>
    <col min="8962" max="8962" width="39.44140625" customWidth="1"/>
    <col min="8963" max="8963" width="11.44140625" customWidth="1"/>
    <col min="8964" max="8964" width="9.5546875" customWidth="1"/>
    <col min="8966" max="8966" width="10.5546875" customWidth="1"/>
    <col min="9217" max="9217" width="6.109375" customWidth="1"/>
    <col min="9218" max="9218" width="39.44140625" customWidth="1"/>
    <col min="9219" max="9219" width="11.44140625" customWidth="1"/>
    <col min="9220" max="9220" width="9.5546875" customWidth="1"/>
    <col min="9222" max="9222" width="10.5546875" customWidth="1"/>
    <col min="9473" max="9473" width="6.109375" customWidth="1"/>
    <col min="9474" max="9474" width="39.44140625" customWidth="1"/>
    <col min="9475" max="9475" width="11.44140625" customWidth="1"/>
    <col min="9476" max="9476" width="9.5546875" customWidth="1"/>
    <col min="9478" max="9478" width="10.5546875" customWidth="1"/>
    <col min="9729" max="9729" width="6.109375" customWidth="1"/>
    <col min="9730" max="9730" width="39.44140625" customWidth="1"/>
    <col min="9731" max="9731" width="11.44140625" customWidth="1"/>
    <col min="9732" max="9732" width="9.5546875" customWidth="1"/>
    <col min="9734" max="9734" width="10.5546875" customWidth="1"/>
    <col min="9985" max="9985" width="6.109375" customWidth="1"/>
    <col min="9986" max="9986" width="39.44140625" customWidth="1"/>
    <col min="9987" max="9987" width="11.44140625" customWidth="1"/>
    <col min="9988" max="9988" width="9.5546875" customWidth="1"/>
    <col min="9990" max="9990" width="10.5546875" customWidth="1"/>
    <col min="10241" max="10241" width="6.109375" customWidth="1"/>
    <col min="10242" max="10242" width="39.44140625" customWidth="1"/>
    <col min="10243" max="10243" width="11.44140625" customWidth="1"/>
    <col min="10244" max="10244" width="9.5546875" customWidth="1"/>
    <col min="10246" max="10246" width="10.5546875" customWidth="1"/>
    <col min="10497" max="10497" width="6.109375" customWidth="1"/>
    <col min="10498" max="10498" width="39.44140625" customWidth="1"/>
    <col min="10499" max="10499" width="11.44140625" customWidth="1"/>
    <col min="10500" max="10500" width="9.5546875" customWidth="1"/>
    <col min="10502" max="10502" width="10.5546875" customWidth="1"/>
    <col min="10753" max="10753" width="6.109375" customWidth="1"/>
    <col min="10754" max="10754" width="39.44140625" customWidth="1"/>
    <col min="10755" max="10755" width="11.44140625" customWidth="1"/>
    <col min="10756" max="10756" width="9.5546875" customWidth="1"/>
    <col min="10758" max="10758" width="10.5546875" customWidth="1"/>
    <col min="11009" max="11009" width="6.109375" customWidth="1"/>
    <col min="11010" max="11010" width="39.44140625" customWidth="1"/>
    <col min="11011" max="11011" width="11.44140625" customWidth="1"/>
    <col min="11012" max="11012" width="9.5546875" customWidth="1"/>
    <col min="11014" max="11014" width="10.5546875" customWidth="1"/>
    <col min="11265" max="11265" width="6.109375" customWidth="1"/>
    <col min="11266" max="11266" width="39.44140625" customWidth="1"/>
    <col min="11267" max="11267" width="11.44140625" customWidth="1"/>
    <col min="11268" max="11268" width="9.5546875" customWidth="1"/>
    <col min="11270" max="11270" width="10.5546875" customWidth="1"/>
    <col min="11521" max="11521" width="6.109375" customWidth="1"/>
    <col min="11522" max="11522" width="39.44140625" customWidth="1"/>
    <col min="11523" max="11523" width="11.44140625" customWidth="1"/>
    <col min="11524" max="11524" width="9.5546875" customWidth="1"/>
    <col min="11526" max="11526" width="10.5546875" customWidth="1"/>
    <col min="11777" max="11777" width="6.109375" customWidth="1"/>
    <col min="11778" max="11778" width="39.44140625" customWidth="1"/>
    <col min="11779" max="11779" width="11.44140625" customWidth="1"/>
    <col min="11780" max="11780" width="9.5546875" customWidth="1"/>
    <col min="11782" max="11782" width="10.5546875" customWidth="1"/>
    <col min="12033" max="12033" width="6.109375" customWidth="1"/>
    <col min="12034" max="12034" width="39.44140625" customWidth="1"/>
    <col min="12035" max="12035" width="11.44140625" customWidth="1"/>
    <col min="12036" max="12036" width="9.5546875" customWidth="1"/>
    <col min="12038" max="12038" width="10.5546875" customWidth="1"/>
    <col min="12289" max="12289" width="6.109375" customWidth="1"/>
    <col min="12290" max="12290" width="39.44140625" customWidth="1"/>
    <col min="12291" max="12291" width="11.44140625" customWidth="1"/>
    <col min="12292" max="12292" width="9.5546875" customWidth="1"/>
    <col min="12294" max="12294" width="10.5546875" customWidth="1"/>
    <col min="12545" max="12545" width="6.109375" customWidth="1"/>
    <col min="12546" max="12546" width="39.44140625" customWidth="1"/>
    <col min="12547" max="12547" width="11.44140625" customWidth="1"/>
    <col min="12548" max="12548" width="9.5546875" customWidth="1"/>
    <col min="12550" max="12550" width="10.5546875" customWidth="1"/>
    <col min="12801" max="12801" width="6.109375" customWidth="1"/>
    <col min="12802" max="12802" width="39.44140625" customWidth="1"/>
    <col min="12803" max="12803" width="11.44140625" customWidth="1"/>
    <col min="12804" max="12804" width="9.5546875" customWidth="1"/>
    <col min="12806" max="12806" width="10.5546875" customWidth="1"/>
    <col min="13057" max="13057" width="6.109375" customWidth="1"/>
    <col min="13058" max="13058" width="39.44140625" customWidth="1"/>
    <col min="13059" max="13059" width="11.44140625" customWidth="1"/>
    <col min="13060" max="13060" width="9.5546875" customWidth="1"/>
    <col min="13062" max="13062" width="10.5546875" customWidth="1"/>
    <col min="13313" max="13313" width="6.109375" customWidth="1"/>
    <col min="13314" max="13314" width="39.44140625" customWidth="1"/>
    <col min="13315" max="13315" width="11.44140625" customWidth="1"/>
    <col min="13316" max="13316" width="9.5546875" customWidth="1"/>
    <col min="13318" max="13318" width="10.5546875" customWidth="1"/>
    <col min="13569" max="13569" width="6.109375" customWidth="1"/>
    <col min="13570" max="13570" width="39.44140625" customWidth="1"/>
    <col min="13571" max="13571" width="11.44140625" customWidth="1"/>
    <col min="13572" max="13572" width="9.5546875" customWidth="1"/>
    <col min="13574" max="13574" width="10.5546875" customWidth="1"/>
    <col min="13825" max="13825" width="6.109375" customWidth="1"/>
    <col min="13826" max="13826" width="39.44140625" customWidth="1"/>
    <col min="13827" max="13827" width="11.44140625" customWidth="1"/>
    <col min="13828" max="13828" width="9.5546875" customWidth="1"/>
    <col min="13830" max="13830" width="10.5546875" customWidth="1"/>
    <col min="14081" max="14081" width="6.109375" customWidth="1"/>
    <col min="14082" max="14082" width="39.44140625" customWidth="1"/>
    <col min="14083" max="14083" width="11.44140625" customWidth="1"/>
    <col min="14084" max="14084" width="9.5546875" customWidth="1"/>
    <col min="14086" max="14086" width="10.5546875" customWidth="1"/>
    <col min="14337" max="14337" width="6.109375" customWidth="1"/>
    <col min="14338" max="14338" width="39.44140625" customWidth="1"/>
    <col min="14339" max="14339" width="11.44140625" customWidth="1"/>
    <col min="14340" max="14340" width="9.5546875" customWidth="1"/>
    <col min="14342" max="14342" width="10.5546875" customWidth="1"/>
    <col min="14593" max="14593" width="6.109375" customWidth="1"/>
    <col min="14594" max="14594" width="39.44140625" customWidth="1"/>
    <col min="14595" max="14595" width="11.44140625" customWidth="1"/>
    <col min="14596" max="14596" width="9.5546875" customWidth="1"/>
    <col min="14598" max="14598" width="10.5546875" customWidth="1"/>
    <col min="14849" max="14849" width="6.109375" customWidth="1"/>
    <col min="14850" max="14850" width="39.44140625" customWidth="1"/>
    <col min="14851" max="14851" width="11.44140625" customWidth="1"/>
    <col min="14852" max="14852" width="9.5546875" customWidth="1"/>
    <col min="14854" max="14854" width="10.5546875" customWidth="1"/>
    <col min="15105" max="15105" width="6.109375" customWidth="1"/>
    <col min="15106" max="15106" width="39.44140625" customWidth="1"/>
    <col min="15107" max="15107" width="11.44140625" customWidth="1"/>
    <col min="15108" max="15108" width="9.5546875" customWidth="1"/>
    <col min="15110" max="15110" width="10.5546875" customWidth="1"/>
    <col min="15361" max="15361" width="6.109375" customWidth="1"/>
    <col min="15362" max="15362" width="39.44140625" customWidth="1"/>
    <col min="15363" max="15363" width="11.44140625" customWidth="1"/>
    <col min="15364" max="15364" width="9.5546875" customWidth="1"/>
    <col min="15366" max="15366" width="10.5546875" customWidth="1"/>
    <col min="15617" max="15617" width="6.109375" customWidth="1"/>
    <col min="15618" max="15618" width="39.44140625" customWidth="1"/>
    <col min="15619" max="15619" width="11.44140625" customWidth="1"/>
    <col min="15620" max="15620" width="9.5546875" customWidth="1"/>
    <col min="15622" max="15622" width="10.5546875" customWidth="1"/>
    <col min="15873" max="15873" width="6.109375" customWidth="1"/>
    <col min="15874" max="15874" width="39.44140625" customWidth="1"/>
    <col min="15875" max="15875" width="11.44140625" customWidth="1"/>
    <col min="15876" max="15876" width="9.5546875" customWidth="1"/>
    <col min="15878" max="15878" width="10.5546875" customWidth="1"/>
    <col min="16129" max="16129" width="6.109375" customWidth="1"/>
    <col min="16130" max="16130" width="39.44140625" customWidth="1"/>
    <col min="16131" max="16131" width="11.44140625" customWidth="1"/>
    <col min="16132" max="16132" width="9.5546875" customWidth="1"/>
    <col min="16134" max="16134" width="10.5546875" customWidth="1"/>
  </cols>
  <sheetData>
    <row r="1" spans="1:6" ht="14.4" x14ac:dyDescent="0.3">
      <c r="A1" s="6">
        <v>9</v>
      </c>
      <c r="B1" s="6"/>
      <c r="C1" s="6"/>
      <c r="D1" s="6"/>
      <c r="E1" s="6"/>
      <c r="F1" s="6"/>
    </row>
    <row r="2" spans="1:6" ht="50.25" customHeight="1" x14ac:dyDescent="0.3">
      <c r="A2" s="12" t="s">
        <v>162</v>
      </c>
      <c r="B2" s="12"/>
      <c r="C2" s="12"/>
      <c r="D2" s="12"/>
      <c r="E2" s="12"/>
      <c r="F2" s="12"/>
    </row>
    <row r="3" spans="1:6" ht="14.4" x14ac:dyDescent="0.3">
      <c r="A3" s="13"/>
      <c r="B3" s="13"/>
      <c r="C3" s="13"/>
      <c r="D3" s="13"/>
      <c r="E3" s="13"/>
      <c r="F3" s="13"/>
    </row>
    <row r="4" spans="1:6" ht="25.5" customHeight="1" x14ac:dyDescent="0.3">
      <c r="A4" s="2" t="s">
        <v>3</v>
      </c>
      <c r="B4" s="1" t="s">
        <v>4</v>
      </c>
      <c r="C4" s="9" t="s">
        <v>5</v>
      </c>
      <c r="D4" s="9"/>
      <c r="E4" s="8"/>
      <c r="F4" s="8"/>
    </row>
    <row r="5" spans="1:6" ht="28.2" x14ac:dyDescent="0.3">
      <c r="A5" s="2"/>
      <c r="B5" s="1"/>
      <c r="C5" s="17" t="s">
        <v>6</v>
      </c>
      <c r="D5" s="17" t="s">
        <v>7</v>
      </c>
      <c r="E5" s="18"/>
      <c r="F5" s="18"/>
    </row>
    <row r="6" spans="1:6" ht="14.4" x14ac:dyDescent="0.3">
      <c r="A6" s="19" t="s">
        <v>8</v>
      </c>
      <c r="B6" s="20">
        <v>2</v>
      </c>
      <c r="C6" s="20">
        <v>3</v>
      </c>
      <c r="D6" s="16">
        <v>4</v>
      </c>
      <c r="E6" s="21"/>
      <c r="F6" s="21"/>
    </row>
    <row r="7" spans="1:6" ht="14.4" x14ac:dyDescent="0.3">
      <c r="A7" s="22"/>
      <c r="B7" s="23" t="s">
        <v>9</v>
      </c>
      <c r="C7" s="24"/>
      <c r="D7" s="24"/>
      <c r="E7" s="21"/>
      <c r="F7" s="21"/>
    </row>
    <row r="8" spans="1:6" ht="14.4" x14ac:dyDescent="0.3">
      <c r="A8" s="25" t="s">
        <v>8</v>
      </c>
      <c r="B8" s="26" t="s">
        <v>10</v>
      </c>
      <c r="C8" s="27">
        <f>C9+C15+C16+C19</f>
        <v>125612.62</v>
      </c>
      <c r="D8" s="79">
        <f>C8/C93*1000</f>
        <v>1939.8404116496097</v>
      </c>
      <c r="E8" s="29"/>
      <c r="F8" s="30"/>
    </row>
    <row r="9" spans="1:6" ht="14.4" x14ac:dyDescent="0.3">
      <c r="A9" s="31" t="s">
        <v>11</v>
      </c>
      <c r="B9" s="32" t="s">
        <v>12</v>
      </c>
      <c r="C9" s="33">
        <f>C10+C11+C12+C13+C14</f>
        <v>94489.881999999998</v>
      </c>
      <c r="D9" s="34">
        <f>C9/C93*1000</f>
        <v>1459.2107990073216</v>
      </c>
      <c r="E9" s="35"/>
      <c r="F9" s="30"/>
    </row>
    <row r="10" spans="1:6" ht="14.4" x14ac:dyDescent="0.3">
      <c r="A10" s="36" t="s">
        <v>13</v>
      </c>
      <c r="B10" s="37" t="s">
        <v>14</v>
      </c>
      <c r="C10" s="33">
        <v>71531.398000000001</v>
      </c>
      <c r="D10" s="34">
        <f>C10/C93*1000</f>
        <v>1104.6620677300743</v>
      </c>
      <c r="E10" s="35"/>
      <c r="F10" s="30"/>
    </row>
    <row r="11" spans="1:6" ht="14.4" x14ac:dyDescent="0.3">
      <c r="A11" s="36" t="s">
        <v>15</v>
      </c>
      <c r="B11" s="37" t="s">
        <v>16</v>
      </c>
      <c r="C11" s="33">
        <v>16944.567999999999</v>
      </c>
      <c r="D11" s="34">
        <f>C11/C93*1000</f>
        <v>261.67560046390884</v>
      </c>
      <c r="E11" s="35"/>
      <c r="F11" s="30"/>
    </row>
    <row r="12" spans="1:6" ht="14.4" x14ac:dyDescent="0.3">
      <c r="A12" s="31" t="s">
        <v>17</v>
      </c>
      <c r="B12" s="37" t="s">
        <v>18</v>
      </c>
      <c r="C12" s="33">
        <v>0</v>
      </c>
      <c r="D12" s="34">
        <v>0</v>
      </c>
      <c r="E12" s="35"/>
      <c r="F12" s="30"/>
    </row>
    <row r="13" spans="1:6" ht="17.25" customHeight="1" x14ac:dyDescent="0.3">
      <c r="A13" s="31" t="s">
        <v>19</v>
      </c>
      <c r="B13" s="38" t="s">
        <v>20</v>
      </c>
      <c r="C13" s="33">
        <v>5043.3559999999998</v>
      </c>
      <c r="D13" s="34">
        <f>C13/C93*1000</f>
        <v>77.884736256082618</v>
      </c>
      <c r="E13" s="35"/>
      <c r="F13" s="30"/>
    </row>
    <row r="14" spans="1:6" ht="14.4" x14ac:dyDescent="0.3">
      <c r="A14" s="31" t="s">
        <v>21</v>
      </c>
      <c r="B14" s="38" t="s">
        <v>22</v>
      </c>
      <c r="C14" s="33">
        <v>970.56</v>
      </c>
      <c r="D14" s="34">
        <f>C14/C93*1000</f>
        <v>14.988394557255834</v>
      </c>
      <c r="E14" s="35"/>
      <c r="F14" s="30"/>
    </row>
    <row r="15" spans="1:6" ht="27" x14ac:dyDescent="0.3">
      <c r="A15" s="31" t="s">
        <v>23</v>
      </c>
      <c r="B15" s="39" t="s">
        <v>24</v>
      </c>
      <c r="C15" s="33">
        <v>16931.486000000001</v>
      </c>
      <c r="D15" s="34">
        <f>C15/C93*1000</f>
        <v>261.47357464623866</v>
      </c>
      <c r="E15" s="35"/>
      <c r="F15" s="30"/>
    </row>
    <row r="16" spans="1:6" ht="14.4" x14ac:dyDescent="0.3">
      <c r="A16" s="31" t="s">
        <v>25</v>
      </c>
      <c r="B16" s="32" t="s">
        <v>26</v>
      </c>
      <c r="C16" s="33">
        <f>C17+C18</f>
        <v>2692.3440000000001</v>
      </c>
      <c r="D16" s="34">
        <f>C16/C93*1000</f>
        <v>41.577969580304568</v>
      </c>
      <c r="E16" s="35"/>
      <c r="F16" s="30"/>
    </row>
    <row r="17" spans="1:6" ht="14.4" x14ac:dyDescent="0.3">
      <c r="A17" s="36" t="s">
        <v>27</v>
      </c>
      <c r="B17" s="37" t="s">
        <v>28</v>
      </c>
      <c r="C17" s="33">
        <v>2477.6129999999998</v>
      </c>
      <c r="D17" s="34">
        <f>C17/C93*1000</f>
        <v>38.261870676914668</v>
      </c>
      <c r="E17" s="35"/>
      <c r="F17" s="30"/>
    </row>
    <row r="18" spans="1:6" ht="14.4" x14ac:dyDescent="0.3">
      <c r="A18" s="36" t="s">
        <v>29</v>
      </c>
      <c r="B18" s="37" t="s">
        <v>30</v>
      </c>
      <c r="C18" s="33">
        <v>214.73099999999999</v>
      </c>
      <c r="D18" s="34">
        <f>C18/C93*1000</f>
        <v>3.3160989033899009</v>
      </c>
      <c r="E18" s="35"/>
      <c r="F18" s="30"/>
    </row>
    <row r="19" spans="1:6" ht="14.4" x14ac:dyDescent="0.3">
      <c r="A19" s="31" t="s">
        <v>31</v>
      </c>
      <c r="B19" s="32" t="s">
        <v>32</v>
      </c>
      <c r="C19" s="33">
        <f>C20+C21</f>
        <v>11498.907999999999</v>
      </c>
      <c r="D19" s="34">
        <f>C19/C93*1000</f>
        <v>177.57806841574512</v>
      </c>
      <c r="E19" s="35"/>
      <c r="F19" s="30"/>
    </row>
    <row r="20" spans="1:6" ht="28.5" customHeight="1" x14ac:dyDescent="0.3">
      <c r="A20" s="36" t="s">
        <v>33</v>
      </c>
      <c r="B20" s="38" t="s">
        <v>34</v>
      </c>
      <c r="C20" s="33">
        <v>8458.6949999999997</v>
      </c>
      <c r="D20" s="34">
        <f>C20/C93*1000</f>
        <v>130.62794479422922</v>
      </c>
      <c r="E20" s="35"/>
      <c r="F20" s="30"/>
    </row>
    <row r="21" spans="1:6" ht="14.4" x14ac:dyDescent="0.3">
      <c r="A21" s="36" t="s">
        <v>35</v>
      </c>
      <c r="B21" s="37" t="s">
        <v>36</v>
      </c>
      <c r="C21" s="33">
        <v>3040.2130000000002</v>
      </c>
      <c r="D21" s="34">
        <f>C21/C93*1000</f>
        <v>46.950123621515864</v>
      </c>
      <c r="E21" s="35"/>
      <c r="F21" s="30"/>
    </row>
    <row r="22" spans="1:6" ht="14.4" x14ac:dyDescent="0.3">
      <c r="A22" s="40" t="s">
        <v>37</v>
      </c>
      <c r="B22" s="32" t="s">
        <v>38</v>
      </c>
      <c r="C22" s="80">
        <f>C23+C24</f>
        <v>6016.0129999999999</v>
      </c>
      <c r="D22" s="34">
        <f>C22/C93*1000</f>
        <v>92.905514863151524</v>
      </c>
      <c r="E22" s="29"/>
      <c r="F22" s="30"/>
    </row>
    <row r="23" spans="1:6" ht="28.2" x14ac:dyDescent="0.3">
      <c r="A23" s="36" t="s">
        <v>39</v>
      </c>
      <c r="B23" s="38" t="s">
        <v>34</v>
      </c>
      <c r="C23" s="33">
        <v>4301.8519999999999</v>
      </c>
      <c r="D23" s="34">
        <f>C23/C93*1000</f>
        <v>66.433662115603497</v>
      </c>
      <c r="E23" s="35"/>
      <c r="F23" s="30"/>
    </row>
    <row r="24" spans="1:6" ht="14.4" x14ac:dyDescent="0.3">
      <c r="A24" s="36" t="s">
        <v>40</v>
      </c>
      <c r="B24" s="37" t="s">
        <v>36</v>
      </c>
      <c r="C24" s="33">
        <v>1714.1610000000001</v>
      </c>
      <c r="D24" s="34">
        <f>C24/C93*1000</f>
        <v>26.471852747548034</v>
      </c>
      <c r="E24" s="35"/>
      <c r="F24" s="30"/>
    </row>
    <row r="25" spans="1:6" ht="14.4" x14ac:dyDescent="0.3">
      <c r="A25" s="42" t="s">
        <v>41</v>
      </c>
      <c r="B25" s="43" t="s">
        <v>42</v>
      </c>
      <c r="C25" s="41">
        <f>C8+C22</f>
        <v>131628.633</v>
      </c>
      <c r="D25" s="47">
        <f>C25/C93*1000</f>
        <v>2032.7459265127613</v>
      </c>
      <c r="E25" s="30"/>
      <c r="F25" s="15"/>
    </row>
    <row r="26" spans="1:6" ht="14.4" x14ac:dyDescent="0.3">
      <c r="A26" s="40" t="s">
        <v>43</v>
      </c>
      <c r="B26" s="32" t="s">
        <v>44</v>
      </c>
      <c r="C26" s="33">
        <v>0</v>
      </c>
      <c r="D26" s="34">
        <v>0</v>
      </c>
      <c r="E26" s="30"/>
      <c r="F26" s="30"/>
    </row>
    <row r="27" spans="1:6" ht="14.4" x14ac:dyDescent="0.3">
      <c r="A27" s="40" t="s">
        <v>45</v>
      </c>
      <c r="B27" s="32" t="s">
        <v>46</v>
      </c>
      <c r="C27" s="80">
        <f>C28+C29+C30</f>
        <v>6420.9090000000006</v>
      </c>
      <c r="D27" s="34">
        <f>C27/C93*1000-0.005</f>
        <v>99.153339008649667</v>
      </c>
      <c r="E27" s="30"/>
      <c r="F27" s="30"/>
    </row>
    <row r="28" spans="1:6" ht="14.4" x14ac:dyDescent="0.3">
      <c r="A28" s="31" t="s">
        <v>47</v>
      </c>
      <c r="B28" s="37" t="s">
        <v>48</v>
      </c>
      <c r="C28" s="33">
        <v>1155.7639999999999</v>
      </c>
      <c r="D28" s="34">
        <f>C28/C93*1000-0.005</f>
        <v>17.843506889911218</v>
      </c>
      <c r="E28" s="30"/>
      <c r="F28" s="30"/>
    </row>
    <row r="29" spans="1:6" ht="17.25" customHeight="1" x14ac:dyDescent="0.3">
      <c r="A29" s="31" t="s">
        <v>49</v>
      </c>
      <c r="B29" s="38" t="s">
        <v>50</v>
      </c>
      <c r="C29" s="33">
        <v>0</v>
      </c>
      <c r="D29" s="34">
        <f>C29/C93*1000</f>
        <v>0</v>
      </c>
      <c r="E29" s="30"/>
      <c r="F29" s="30"/>
    </row>
    <row r="30" spans="1:6" ht="14.4" x14ac:dyDescent="0.3">
      <c r="A30" s="31" t="s">
        <v>51</v>
      </c>
      <c r="B30" s="39" t="s">
        <v>52</v>
      </c>
      <c r="C30" s="33">
        <v>5265.1450000000004</v>
      </c>
      <c r="D30" s="34">
        <f>C30/C93*1000</f>
        <v>81.309832118738427</v>
      </c>
      <c r="E30" s="30"/>
      <c r="F30" s="30"/>
    </row>
    <row r="31" spans="1:6" ht="27" x14ac:dyDescent="0.3">
      <c r="A31" s="45" t="s">
        <v>53</v>
      </c>
      <c r="B31" s="43" t="s">
        <v>54</v>
      </c>
      <c r="C31" s="41">
        <f>C25+C26+C27</f>
        <v>138049.54200000002</v>
      </c>
      <c r="D31" s="49">
        <f>C31/C93*1000</f>
        <v>2131.9042655214112</v>
      </c>
      <c r="E31" s="30"/>
      <c r="F31" s="30"/>
    </row>
    <row r="32" spans="1:6" ht="22.5" customHeight="1" x14ac:dyDescent="0.3">
      <c r="A32" s="45" t="s">
        <v>55</v>
      </c>
      <c r="B32" s="43" t="s">
        <v>56</v>
      </c>
      <c r="C32" s="46" t="s">
        <v>57</v>
      </c>
      <c r="D32" s="47">
        <f>C31/C93*1000</f>
        <v>2131.9042655214112</v>
      </c>
      <c r="E32" s="21"/>
      <c r="F32" s="30"/>
    </row>
    <row r="33" spans="1:6" ht="14.4" x14ac:dyDescent="0.3">
      <c r="A33" s="45"/>
      <c r="B33" s="48" t="s">
        <v>58</v>
      </c>
      <c r="C33" s="46"/>
      <c r="D33" s="47"/>
      <c r="E33" s="21"/>
      <c r="F33" s="30"/>
    </row>
    <row r="34" spans="1:6" ht="14.4" x14ac:dyDescent="0.3">
      <c r="A34" s="25" t="s">
        <v>59</v>
      </c>
      <c r="B34" s="26" t="s">
        <v>10</v>
      </c>
      <c r="C34" s="57">
        <f>C35+C40+C41+C44</f>
        <v>30683.044000000002</v>
      </c>
      <c r="D34" s="49">
        <f>C34/C96*1000</f>
        <v>687.82182967562596</v>
      </c>
      <c r="E34" s="21"/>
      <c r="F34" s="30"/>
    </row>
    <row r="35" spans="1:6" ht="14.4" x14ac:dyDescent="0.3">
      <c r="A35" s="31" t="s">
        <v>60</v>
      </c>
      <c r="B35" s="32" t="s">
        <v>12</v>
      </c>
      <c r="C35" s="57">
        <f>C36+C37+C38+C39</f>
        <v>24909.116000000002</v>
      </c>
      <c r="D35" s="49">
        <f>C35/C96*1000</f>
        <v>558.38767961622091</v>
      </c>
      <c r="E35" s="21"/>
      <c r="F35" s="30"/>
    </row>
    <row r="36" spans="1:6" ht="14.4" x14ac:dyDescent="0.3">
      <c r="A36" s="31" t="s">
        <v>61</v>
      </c>
      <c r="B36" s="37" t="s">
        <v>16</v>
      </c>
      <c r="C36" s="57">
        <v>0</v>
      </c>
      <c r="D36" s="49">
        <f>C36/C96*1000</f>
        <v>0</v>
      </c>
      <c r="E36" s="21"/>
      <c r="F36" s="30"/>
    </row>
    <row r="37" spans="1:6" ht="14.4" x14ac:dyDescent="0.3">
      <c r="A37" s="31" t="s">
        <v>62</v>
      </c>
      <c r="B37" s="38" t="s">
        <v>20</v>
      </c>
      <c r="C37" s="57">
        <v>3.8610000000000002</v>
      </c>
      <c r="D37" s="49">
        <f>C37/C96*1000</f>
        <v>8.6552041067945937E-2</v>
      </c>
      <c r="E37" s="21"/>
      <c r="F37" s="30"/>
    </row>
    <row r="38" spans="1:6" ht="27" x14ac:dyDescent="0.3">
      <c r="A38" s="31" t="s">
        <v>63</v>
      </c>
      <c r="B38" s="39" t="s">
        <v>64</v>
      </c>
      <c r="C38" s="46">
        <v>19846.363000000001</v>
      </c>
      <c r="D38" s="49">
        <f>C38/C96*1000</f>
        <v>444.89594028110923</v>
      </c>
      <c r="E38" s="21"/>
      <c r="F38" s="30"/>
    </row>
    <row r="39" spans="1:6" ht="14.4" x14ac:dyDescent="0.3">
      <c r="A39" s="31" t="s">
        <v>65</v>
      </c>
      <c r="B39" s="38" t="s">
        <v>22</v>
      </c>
      <c r="C39" s="46">
        <v>5058.8919999999998</v>
      </c>
      <c r="D39" s="49">
        <f>C39/C96*1000</f>
        <v>113.4051872940438</v>
      </c>
      <c r="E39" s="21"/>
      <c r="F39" s="30"/>
    </row>
    <row r="40" spans="1:6" ht="27" x14ac:dyDescent="0.3">
      <c r="A40" s="31" t="s">
        <v>66</v>
      </c>
      <c r="B40" s="39" t="s">
        <v>24</v>
      </c>
      <c r="C40" s="46">
        <v>4363.1580000000004</v>
      </c>
      <c r="D40" s="49">
        <f>C40/C96*1000</f>
        <v>97.80891748301913</v>
      </c>
      <c r="E40" s="21"/>
      <c r="F40" s="30"/>
    </row>
    <row r="41" spans="1:6" ht="14.4" x14ac:dyDescent="0.3">
      <c r="A41" s="31" t="s">
        <v>67</v>
      </c>
      <c r="B41" s="32" t="s">
        <v>26</v>
      </c>
      <c r="C41" s="46">
        <f>C42+C43</f>
        <v>518.303</v>
      </c>
      <c r="D41" s="49">
        <f>C41/C96*1000</f>
        <v>11.618798897083547</v>
      </c>
      <c r="E41" s="21"/>
      <c r="F41" s="30"/>
    </row>
    <row r="42" spans="1:6" ht="14.4" x14ac:dyDescent="0.3">
      <c r="A42" s="31" t="s">
        <v>68</v>
      </c>
      <c r="B42" s="37" t="s">
        <v>28</v>
      </c>
      <c r="C42" s="46">
        <v>518.303</v>
      </c>
      <c r="D42" s="49">
        <f>C42/C96*1000</f>
        <v>11.618798897083547</v>
      </c>
      <c r="E42" s="21"/>
      <c r="F42" s="30"/>
    </row>
    <row r="43" spans="1:6" ht="14.4" x14ac:dyDescent="0.3">
      <c r="A43" s="31" t="s">
        <v>69</v>
      </c>
      <c r="B43" s="37" t="s">
        <v>30</v>
      </c>
      <c r="C43" s="57">
        <v>0</v>
      </c>
      <c r="D43" s="49">
        <f>C43/C96*1000</f>
        <v>0</v>
      </c>
      <c r="E43" s="21"/>
      <c r="F43" s="30"/>
    </row>
    <row r="44" spans="1:6" ht="14.4" x14ac:dyDescent="0.3">
      <c r="A44" s="31" t="s">
        <v>70</v>
      </c>
      <c r="B44" s="32" t="s">
        <v>32</v>
      </c>
      <c r="C44" s="46">
        <f>C45+C46</f>
        <v>892.46699999999998</v>
      </c>
      <c r="D44" s="49">
        <f>C44/C96*1000</f>
        <v>20.006433679302383</v>
      </c>
      <c r="E44" s="21"/>
      <c r="F44" s="30"/>
    </row>
    <row r="45" spans="1:6" ht="27.75" customHeight="1" x14ac:dyDescent="0.3">
      <c r="A45" s="31" t="s">
        <v>71</v>
      </c>
      <c r="B45" s="38" t="s">
        <v>34</v>
      </c>
      <c r="C45" s="46">
        <v>656.50599999999997</v>
      </c>
      <c r="D45" s="49">
        <f>C45/C96*1000</f>
        <v>14.716895693694097</v>
      </c>
      <c r="E45" s="21"/>
      <c r="F45" s="30"/>
    </row>
    <row r="46" spans="1:6" ht="14.4" x14ac:dyDescent="0.3">
      <c r="A46" s="31" t="s">
        <v>72</v>
      </c>
      <c r="B46" s="37" t="s">
        <v>36</v>
      </c>
      <c r="C46" s="57">
        <v>235.96100000000001</v>
      </c>
      <c r="D46" s="49">
        <f>C46/C96*1000</f>
        <v>5.2895379856082858</v>
      </c>
      <c r="E46" s="21"/>
      <c r="F46" s="30"/>
    </row>
    <row r="47" spans="1:6" ht="14.4" x14ac:dyDescent="0.3">
      <c r="A47" s="7" t="s">
        <v>76</v>
      </c>
      <c r="B47" s="7"/>
      <c r="C47" s="7"/>
      <c r="D47" s="7"/>
      <c r="E47" s="7"/>
      <c r="F47" s="7"/>
    </row>
    <row r="48" spans="1:6" ht="14.4" x14ac:dyDescent="0.3">
      <c r="A48" s="81" t="s">
        <v>8</v>
      </c>
      <c r="B48" s="46">
        <v>2</v>
      </c>
      <c r="C48" s="82">
        <v>3</v>
      </c>
      <c r="D48" s="83">
        <v>4</v>
      </c>
      <c r="E48" s="21"/>
      <c r="F48" s="30"/>
    </row>
    <row r="49" spans="1:6" ht="14.4" x14ac:dyDescent="0.3">
      <c r="A49" s="40" t="s">
        <v>73</v>
      </c>
      <c r="B49" s="32" t="s">
        <v>38</v>
      </c>
      <c r="C49" s="57">
        <f>C50+C51</f>
        <v>466.923</v>
      </c>
      <c r="D49" s="49">
        <f>C49/C96*1000</f>
        <v>10.467013382949629</v>
      </c>
      <c r="E49" s="21"/>
      <c r="F49" s="30"/>
    </row>
    <row r="50" spans="1:6" ht="27.75" customHeight="1" x14ac:dyDescent="0.3">
      <c r="A50" s="31" t="s">
        <v>74</v>
      </c>
      <c r="B50" s="38" t="s">
        <v>34</v>
      </c>
      <c r="C50" s="46">
        <v>333.88099999999997</v>
      </c>
      <c r="D50" s="49">
        <f>C50/C96*1000</f>
        <v>7.4846107287767039</v>
      </c>
      <c r="E50" s="21"/>
      <c r="F50" s="30"/>
    </row>
    <row r="51" spans="1:6" ht="14.4" x14ac:dyDescent="0.3">
      <c r="A51" s="31" t="s">
        <v>75</v>
      </c>
      <c r="B51" s="37" t="s">
        <v>36</v>
      </c>
      <c r="C51" s="57">
        <v>133.042</v>
      </c>
      <c r="D51" s="49">
        <f>C51/C96*1000</f>
        <v>2.9824026541729247</v>
      </c>
      <c r="E51" s="21"/>
      <c r="F51" s="30"/>
    </row>
    <row r="52" spans="1:6" ht="20.25" customHeight="1" x14ac:dyDescent="0.3">
      <c r="A52" s="42" t="s">
        <v>76</v>
      </c>
      <c r="B52" s="43" t="s">
        <v>77</v>
      </c>
      <c r="C52" s="57">
        <f>C34+C49</f>
        <v>31149.967000000001</v>
      </c>
      <c r="D52" s="49">
        <f>C52/C96*1000</f>
        <v>698.28884305857559</v>
      </c>
      <c r="E52" s="21"/>
      <c r="F52" s="30"/>
    </row>
    <row r="53" spans="1:6" ht="14.4" x14ac:dyDescent="0.3">
      <c r="A53" s="40" t="s">
        <v>78</v>
      </c>
      <c r="B53" s="32" t="s">
        <v>44</v>
      </c>
      <c r="C53" s="57">
        <v>0</v>
      </c>
      <c r="D53" s="49">
        <v>0</v>
      </c>
      <c r="E53" s="21"/>
      <c r="F53" s="30"/>
    </row>
    <row r="54" spans="1:6" ht="14.4" x14ac:dyDescent="0.3">
      <c r="A54" s="40" t="s">
        <v>79</v>
      </c>
      <c r="B54" s="32" t="s">
        <v>46</v>
      </c>
      <c r="C54" s="57">
        <f>C55+C57</f>
        <v>551.39499999999998</v>
      </c>
      <c r="D54" s="49">
        <f>C54/C96*1000</f>
        <v>12.360622295949248</v>
      </c>
      <c r="E54" s="21"/>
      <c r="F54" s="30"/>
    </row>
    <row r="55" spans="1:6" ht="14.4" x14ac:dyDescent="0.3">
      <c r="A55" s="31" t="s">
        <v>80</v>
      </c>
      <c r="B55" s="37" t="s">
        <v>48</v>
      </c>
      <c r="C55" s="46">
        <v>99.251000000000005</v>
      </c>
      <c r="D55" s="49">
        <f>C55/C96*1000</f>
        <v>2.2249097715707591</v>
      </c>
      <c r="E55" s="21"/>
      <c r="F55" s="30"/>
    </row>
    <row r="56" spans="1:6" ht="15.75" customHeight="1" x14ac:dyDescent="0.3">
      <c r="A56" s="31" t="s">
        <v>81</v>
      </c>
      <c r="B56" s="38" t="s">
        <v>50</v>
      </c>
      <c r="C56" s="57">
        <v>0</v>
      </c>
      <c r="D56" s="49">
        <v>0</v>
      </c>
      <c r="E56" s="21"/>
      <c r="F56" s="30"/>
    </row>
    <row r="57" spans="1:6" ht="14.4" x14ac:dyDescent="0.3">
      <c r="A57" s="31" t="s">
        <v>82</v>
      </c>
      <c r="B57" s="39" t="s">
        <v>52</v>
      </c>
      <c r="C57" s="46">
        <v>452.14400000000001</v>
      </c>
      <c r="D57" s="49">
        <f>C57/C96*1000</f>
        <v>10.135712524378489</v>
      </c>
      <c r="E57" s="21"/>
      <c r="F57" s="30"/>
    </row>
    <row r="58" spans="1:6" ht="27" x14ac:dyDescent="0.3">
      <c r="A58" s="45" t="s">
        <v>83</v>
      </c>
      <c r="B58" s="43" t="s">
        <v>84</v>
      </c>
      <c r="C58" s="84">
        <f>C52+C54</f>
        <v>31701.362000000001</v>
      </c>
      <c r="D58" s="47">
        <f>C58/C96*1000</f>
        <v>710.64946535452486</v>
      </c>
      <c r="E58" s="21"/>
      <c r="F58" s="30"/>
    </row>
    <row r="59" spans="1:6" ht="14.4" x14ac:dyDescent="0.3">
      <c r="A59" s="45" t="s">
        <v>85</v>
      </c>
      <c r="B59" s="43" t="s">
        <v>86</v>
      </c>
      <c r="C59" s="85"/>
      <c r="D59" s="47">
        <f>C58/C96*1000</f>
        <v>710.64946535452486</v>
      </c>
      <c r="E59" s="21"/>
      <c r="F59" s="30"/>
    </row>
    <row r="60" spans="1:6" ht="14.4" x14ac:dyDescent="0.3">
      <c r="A60" s="45"/>
      <c r="B60" s="43" t="s">
        <v>87</v>
      </c>
      <c r="C60" s="46"/>
      <c r="D60" s="47"/>
      <c r="E60" s="21"/>
      <c r="F60" s="30"/>
    </row>
    <row r="61" spans="1:6" ht="14.4" x14ac:dyDescent="0.3">
      <c r="A61" s="25" t="s">
        <v>88</v>
      </c>
      <c r="B61" s="26" t="s">
        <v>10</v>
      </c>
      <c r="C61" s="57">
        <f>C62+C63+C64+C67</f>
        <v>2773.1020000000003</v>
      </c>
      <c r="D61" s="49">
        <f>C61/C94*1000</f>
        <v>51.762086086534524</v>
      </c>
      <c r="E61" s="21"/>
      <c r="F61" s="30"/>
    </row>
    <row r="62" spans="1:6" ht="14.4" x14ac:dyDescent="0.3">
      <c r="A62" s="31" t="s">
        <v>89</v>
      </c>
      <c r="B62" s="32" t="s">
        <v>90</v>
      </c>
      <c r="C62" s="57">
        <v>511.46699999999998</v>
      </c>
      <c r="D62" s="49">
        <f>C62/C94*1000</f>
        <v>9.5469257475641154</v>
      </c>
      <c r="E62" s="21"/>
      <c r="F62" s="30"/>
    </row>
    <row r="63" spans="1:6" ht="27" x14ac:dyDescent="0.3">
      <c r="A63" s="31" t="s">
        <v>91</v>
      </c>
      <c r="B63" s="39" t="s">
        <v>24</v>
      </c>
      <c r="C63" s="57">
        <v>1967.393</v>
      </c>
      <c r="D63" s="49">
        <f>C63/C94*1000</f>
        <v>36.722906633814908</v>
      </c>
      <c r="E63" s="21"/>
      <c r="F63" s="30"/>
    </row>
    <row r="64" spans="1:6" ht="14.4" x14ac:dyDescent="0.3">
      <c r="A64" s="31" t="s">
        <v>92</v>
      </c>
      <c r="B64" s="32" t="s">
        <v>26</v>
      </c>
      <c r="C64" s="57">
        <f>C65+C66</f>
        <v>65.86</v>
      </c>
      <c r="D64" s="49">
        <f>C64/C94*1000</f>
        <v>1.2293276589390376</v>
      </c>
      <c r="E64" s="21"/>
      <c r="F64" s="30"/>
    </row>
    <row r="65" spans="1:11" ht="14.4" x14ac:dyDescent="0.3">
      <c r="A65" s="36" t="s">
        <v>93</v>
      </c>
      <c r="B65" s="37" t="s">
        <v>28</v>
      </c>
      <c r="C65" s="46">
        <v>7.8209999999999997</v>
      </c>
      <c r="D65" s="49">
        <f>C65/C94*1000</f>
        <v>0.1459849927203494</v>
      </c>
      <c r="E65" s="21"/>
      <c r="F65" s="30"/>
    </row>
    <row r="66" spans="1:11" ht="14.4" x14ac:dyDescent="0.3">
      <c r="A66" s="36" t="s">
        <v>94</v>
      </c>
      <c r="B66" s="37" t="s">
        <v>30</v>
      </c>
      <c r="C66" s="46">
        <v>58.039000000000001</v>
      </c>
      <c r="D66" s="49">
        <f>C66/C94*1000</f>
        <v>1.0833426662186882</v>
      </c>
      <c r="E66" s="21"/>
      <c r="F66" s="30"/>
    </row>
    <row r="67" spans="1:11" ht="14.4" x14ac:dyDescent="0.3">
      <c r="A67" s="45" t="s">
        <v>95</v>
      </c>
      <c r="B67" s="32" t="s">
        <v>32</v>
      </c>
      <c r="C67" s="57">
        <f>C68+C69</f>
        <v>228.38200000000001</v>
      </c>
      <c r="D67" s="49">
        <f>C67/C94*1000</f>
        <v>4.2629260462164487</v>
      </c>
      <c r="E67" s="21"/>
      <c r="F67" s="30"/>
    </row>
    <row r="68" spans="1:11" ht="28.2" x14ac:dyDescent="0.3">
      <c r="A68" s="31" t="s">
        <v>96</v>
      </c>
      <c r="B68" s="38" t="s">
        <v>34</v>
      </c>
      <c r="C68" s="57">
        <v>168</v>
      </c>
      <c r="D68" s="49">
        <f>C68/C94*1000</f>
        <v>3.1358494792249973</v>
      </c>
      <c r="E68" s="86"/>
      <c r="F68" s="15"/>
      <c r="G68" s="87"/>
      <c r="H68" s="87"/>
      <c r="I68" s="87"/>
      <c r="J68" s="87"/>
      <c r="K68" s="87"/>
    </row>
    <row r="69" spans="1:11" ht="14.4" x14ac:dyDescent="0.3">
      <c r="A69" s="31" t="s">
        <v>97</v>
      </c>
      <c r="B69" s="37" t="s">
        <v>36</v>
      </c>
      <c r="C69" s="57">
        <v>60.381999999999998</v>
      </c>
      <c r="D69" s="49">
        <f>C69/C94*1000</f>
        <v>1.1270765669914511</v>
      </c>
      <c r="E69" s="86"/>
      <c r="F69" s="15"/>
      <c r="G69" s="87"/>
      <c r="H69" s="87"/>
      <c r="I69" s="87"/>
      <c r="J69" s="87"/>
      <c r="K69" s="87"/>
    </row>
    <row r="70" spans="1:11" ht="14.4" x14ac:dyDescent="0.3">
      <c r="A70" s="40" t="s">
        <v>98</v>
      </c>
      <c r="B70" s="32" t="s">
        <v>38</v>
      </c>
      <c r="C70" s="57">
        <f>C71+C72</f>
        <v>119.48599999999999</v>
      </c>
      <c r="D70" s="49">
        <f>C70/C94*1000</f>
        <v>2.2302982790159405</v>
      </c>
      <c r="E70" s="86"/>
      <c r="F70" s="15"/>
      <c r="G70" s="87"/>
      <c r="H70" s="87"/>
      <c r="I70" s="87"/>
      <c r="J70" s="87"/>
      <c r="K70" s="87"/>
    </row>
    <row r="71" spans="1:11" ht="24.75" customHeight="1" x14ac:dyDescent="0.3">
      <c r="A71" s="31" t="s">
        <v>99</v>
      </c>
      <c r="B71" s="38" t="s">
        <v>34</v>
      </c>
      <c r="C71" s="57">
        <v>85.44</v>
      </c>
      <c r="D71" s="49">
        <f>C71/C94*1000</f>
        <v>1.594803449434427</v>
      </c>
      <c r="E71" s="86"/>
      <c r="F71" s="15"/>
      <c r="G71" s="87"/>
      <c r="H71" s="87"/>
      <c r="I71" s="87"/>
      <c r="J71" s="87"/>
      <c r="K71" s="87"/>
    </row>
    <row r="72" spans="1:11" ht="14.4" x14ac:dyDescent="0.3">
      <c r="A72" s="31" t="s">
        <v>100</v>
      </c>
      <c r="B72" s="37" t="s">
        <v>36</v>
      </c>
      <c r="C72" s="46">
        <v>34.045999999999999</v>
      </c>
      <c r="D72" s="49">
        <f>C72/C94*1000</f>
        <v>0.63549482958151338</v>
      </c>
      <c r="E72" s="86"/>
      <c r="F72" s="15"/>
      <c r="G72" s="87"/>
      <c r="H72" s="87"/>
      <c r="I72" s="87"/>
      <c r="J72" s="87"/>
      <c r="K72" s="87"/>
    </row>
    <row r="73" spans="1:11" ht="27" x14ac:dyDescent="0.3">
      <c r="A73" s="31" t="s">
        <v>101</v>
      </c>
      <c r="B73" s="58" t="s">
        <v>102</v>
      </c>
      <c r="C73" s="46">
        <v>1298.442</v>
      </c>
      <c r="D73" s="49">
        <f>C73/C96*1000</f>
        <v>29.107175682037255</v>
      </c>
      <c r="E73" s="86"/>
      <c r="F73" s="15"/>
      <c r="G73" s="87"/>
      <c r="H73" s="87"/>
      <c r="I73" s="87"/>
      <c r="J73" s="87"/>
      <c r="K73" s="87"/>
    </row>
    <row r="74" spans="1:11" ht="19.5" customHeight="1" x14ac:dyDescent="0.3">
      <c r="A74" s="42" t="s">
        <v>103</v>
      </c>
      <c r="B74" s="43" t="s">
        <v>104</v>
      </c>
      <c r="C74" s="59">
        <f>C61+C70+C73</f>
        <v>4191.0300000000007</v>
      </c>
      <c r="D74" s="47">
        <f>D61+D70+D73</f>
        <v>83.099560047587715</v>
      </c>
      <c r="E74" s="86"/>
      <c r="F74" s="15"/>
      <c r="G74" s="87"/>
      <c r="H74" s="87"/>
      <c r="I74" s="87"/>
      <c r="J74" s="87"/>
      <c r="K74" s="87"/>
    </row>
    <row r="75" spans="1:11" ht="14.4" x14ac:dyDescent="0.3">
      <c r="A75" s="40" t="s">
        <v>105</v>
      </c>
      <c r="B75" s="32" t="s">
        <v>44</v>
      </c>
      <c r="C75" s="59">
        <v>0</v>
      </c>
      <c r="D75" s="49">
        <v>0</v>
      </c>
      <c r="E75" s="86"/>
      <c r="F75" s="15"/>
      <c r="G75" s="87"/>
      <c r="H75" s="87"/>
      <c r="I75" s="87"/>
      <c r="J75" s="87"/>
      <c r="K75" s="87"/>
    </row>
    <row r="76" spans="1:11" ht="14.4" x14ac:dyDescent="0.3">
      <c r="A76" s="40" t="s">
        <v>106</v>
      </c>
      <c r="B76" s="32" t="s">
        <v>46</v>
      </c>
      <c r="C76" s="78">
        <f>C77+C78+C79</f>
        <v>141.102</v>
      </c>
      <c r="D76" s="49">
        <f>C76/C94*1000+0.003</f>
        <v>2.6367775786762238</v>
      </c>
      <c r="E76" s="86"/>
      <c r="F76" s="15"/>
      <c r="G76" s="87"/>
      <c r="H76" s="87"/>
      <c r="I76" s="87"/>
      <c r="J76" s="87"/>
      <c r="K76" s="87"/>
    </row>
    <row r="77" spans="1:11" ht="14.4" x14ac:dyDescent="0.3">
      <c r="A77" s="31" t="s">
        <v>107</v>
      </c>
      <c r="B77" s="37" t="s">
        <v>48</v>
      </c>
      <c r="C77" s="46">
        <v>25.398</v>
      </c>
      <c r="D77" s="49">
        <f>C77/C94*1000+0.003</f>
        <v>0.47707324448426475</v>
      </c>
      <c r="E77" s="86"/>
      <c r="F77" s="15"/>
      <c r="G77" s="87"/>
      <c r="H77" s="87"/>
      <c r="I77" s="87"/>
      <c r="J77" s="87"/>
      <c r="K77" s="87"/>
    </row>
    <row r="78" spans="1:11" ht="17.25" customHeight="1" x14ac:dyDescent="0.3">
      <c r="A78" s="31" t="s">
        <v>108</v>
      </c>
      <c r="B78" s="38" t="s">
        <v>50</v>
      </c>
      <c r="C78" s="57">
        <v>0</v>
      </c>
      <c r="D78" s="49">
        <f>C78/C94*1000</f>
        <v>0</v>
      </c>
      <c r="E78" s="86"/>
      <c r="F78" s="15"/>
      <c r="G78" s="87"/>
      <c r="H78" s="87"/>
      <c r="I78" s="87"/>
      <c r="J78" s="87"/>
      <c r="K78" s="87"/>
    </row>
    <row r="79" spans="1:11" ht="14.4" x14ac:dyDescent="0.3">
      <c r="A79" s="31" t="s">
        <v>109</v>
      </c>
      <c r="B79" s="39" t="s">
        <v>52</v>
      </c>
      <c r="C79" s="46">
        <v>115.70399999999999</v>
      </c>
      <c r="D79" s="49">
        <f>C79/C94*1000</f>
        <v>2.1597043341919586</v>
      </c>
      <c r="E79" s="86"/>
      <c r="F79" s="15"/>
      <c r="G79" s="87"/>
      <c r="H79" s="87"/>
      <c r="I79" s="87"/>
      <c r="J79" s="87"/>
      <c r="K79" s="87"/>
    </row>
    <row r="80" spans="1:11" ht="27" x14ac:dyDescent="0.3">
      <c r="A80" s="45" t="s">
        <v>110</v>
      </c>
      <c r="B80" s="43" t="s">
        <v>111</v>
      </c>
      <c r="C80" s="84">
        <f>C74+C76</f>
        <v>4332.1320000000005</v>
      </c>
      <c r="D80" s="47">
        <f>D74+D76</f>
        <v>85.736337626263946</v>
      </c>
      <c r="E80" s="86"/>
      <c r="F80" s="15"/>
      <c r="G80" s="87"/>
      <c r="H80" s="87"/>
      <c r="I80" s="87"/>
      <c r="J80" s="87"/>
      <c r="K80" s="87"/>
    </row>
    <row r="81" spans="1:11" ht="15.75" customHeight="1" x14ac:dyDescent="0.3">
      <c r="A81" s="45" t="s">
        <v>112</v>
      </c>
      <c r="B81" s="43" t="s">
        <v>113</v>
      </c>
      <c r="C81" s="46"/>
      <c r="D81" s="47">
        <f>D80</f>
        <v>85.736337626263946</v>
      </c>
      <c r="E81" s="86"/>
      <c r="F81" s="15"/>
      <c r="G81" s="87"/>
      <c r="H81" s="87"/>
      <c r="I81" s="87"/>
      <c r="J81" s="87"/>
      <c r="K81" s="87"/>
    </row>
    <row r="82" spans="1:11" ht="14.4" x14ac:dyDescent="0.3">
      <c r="A82" s="45" t="s">
        <v>114</v>
      </c>
      <c r="B82" s="43" t="s">
        <v>115</v>
      </c>
      <c r="C82" s="84">
        <f>C25+C52+C74</f>
        <v>166969.63</v>
      </c>
      <c r="D82" s="47">
        <f>D25+D52+D74+0.003</f>
        <v>2814.1373296189249</v>
      </c>
      <c r="E82" s="86"/>
      <c r="F82" s="88"/>
      <c r="G82" s="89"/>
      <c r="H82" s="87"/>
      <c r="I82" s="87"/>
      <c r="J82" s="87"/>
      <c r="K82" s="87"/>
    </row>
    <row r="83" spans="1:11" ht="14.4" x14ac:dyDescent="0.3">
      <c r="A83" s="45" t="s">
        <v>116</v>
      </c>
      <c r="B83" s="153" t="s">
        <v>44</v>
      </c>
      <c r="C83" s="84">
        <v>0</v>
      </c>
      <c r="D83" s="47">
        <v>0</v>
      </c>
      <c r="E83" s="86"/>
      <c r="F83" s="88"/>
      <c r="G83" s="89"/>
      <c r="H83" s="87"/>
      <c r="I83" s="87"/>
      <c r="J83" s="87"/>
      <c r="K83" s="87"/>
    </row>
    <row r="84" spans="1:11" ht="14.4" x14ac:dyDescent="0.3">
      <c r="A84" s="45" t="s">
        <v>117</v>
      </c>
      <c r="B84" s="43" t="s">
        <v>118</v>
      </c>
      <c r="C84" s="57">
        <f>C27+C54+C76</f>
        <v>7113.4059999999999</v>
      </c>
      <c r="D84" s="47">
        <f>D27+D76+D54</f>
        <v>114.15073888327512</v>
      </c>
      <c r="E84" s="86"/>
      <c r="F84" s="88"/>
      <c r="G84" s="89"/>
      <c r="H84" s="87"/>
      <c r="I84" s="87"/>
      <c r="J84" s="87"/>
      <c r="K84" s="87"/>
    </row>
    <row r="85" spans="1:11" ht="14.4" x14ac:dyDescent="0.3">
      <c r="A85" s="31" t="s">
        <v>119</v>
      </c>
      <c r="B85" s="37" t="s">
        <v>48</v>
      </c>
      <c r="C85" s="57">
        <f>C28+C55+C77</f>
        <v>1280.4129999999998</v>
      </c>
      <c r="D85" s="49">
        <f>D28+D55+D77-0.003</f>
        <v>20.542489905966242</v>
      </c>
      <c r="E85" s="86"/>
      <c r="F85" s="88"/>
      <c r="G85" s="89"/>
      <c r="H85" s="87"/>
      <c r="I85" s="87"/>
      <c r="J85" s="87"/>
      <c r="K85" s="87"/>
    </row>
    <row r="86" spans="1:11" ht="17.25" customHeight="1" x14ac:dyDescent="0.3">
      <c r="A86" s="31" t="s">
        <v>120</v>
      </c>
      <c r="B86" s="38" t="s">
        <v>50</v>
      </c>
      <c r="C86" s="57">
        <f>C29</f>
        <v>0</v>
      </c>
      <c r="D86" s="49">
        <f>D29+D56+D78</f>
        <v>0</v>
      </c>
      <c r="E86" s="86"/>
      <c r="F86" s="90"/>
      <c r="G86" s="91"/>
      <c r="H86" s="87"/>
      <c r="I86" s="87"/>
      <c r="J86" s="87"/>
      <c r="K86" s="87"/>
    </row>
    <row r="87" spans="1:11" ht="14.4" x14ac:dyDescent="0.3">
      <c r="A87" s="31" t="s">
        <v>121</v>
      </c>
      <c r="B87" s="39" t="s">
        <v>52</v>
      </c>
      <c r="C87" s="57">
        <f>C79+C57+C30</f>
        <v>5832.9930000000004</v>
      </c>
      <c r="D87" s="49">
        <f>D30+D57+D79</f>
        <v>93.605248977308875</v>
      </c>
      <c r="E87" s="86"/>
      <c r="F87" s="88"/>
      <c r="G87" s="89"/>
      <c r="H87" s="87"/>
      <c r="I87" s="87"/>
      <c r="J87" s="87"/>
      <c r="K87" s="87"/>
    </row>
    <row r="88" spans="1:11" ht="14.4" x14ac:dyDescent="0.3">
      <c r="A88" s="45" t="s">
        <v>122</v>
      </c>
      <c r="B88" s="43" t="s">
        <v>123</v>
      </c>
      <c r="C88" s="57">
        <f>C82+C84</f>
        <v>174083.03599999999</v>
      </c>
      <c r="D88" s="47">
        <f>D31+D58+D80</f>
        <v>2928.2900685021996</v>
      </c>
      <c r="E88" s="60"/>
      <c r="F88" s="88"/>
      <c r="G88" s="89"/>
      <c r="H88" s="87"/>
      <c r="I88" s="87"/>
      <c r="J88" s="87"/>
      <c r="K88" s="87"/>
    </row>
    <row r="89" spans="1:11" ht="16.5" customHeight="1" x14ac:dyDescent="0.3">
      <c r="A89" s="45" t="s">
        <v>124</v>
      </c>
      <c r="B89" s="43" t="s">
        <v>125</v>
      </c>
      <c r="C89" s="57"/>
      <c r="D89" s="47">
        <f>D88</f>
        <v>2928.2900685021996</v>
      </c>
      <c r="E89" s="60"/>
      <c r="F89" s="88"/>
      <c r="G89" s="89"/>
      <c r="H89" s="87"/>
      <c r="I89" s="87"/>
      <c r="J89" s="87"/>
      <c r="K89" s="87"/>
    </row>
    <row r="90" spans="1:11" ht="14.4" x14ac:dyDescent="0.3">
      <c r="A90" s="45" t="s">
        <v>126</v>
      </c>
      <c r="B90" s="43" t="s">
        <v>127</v>
      </c>
      <c r="C90" s="57"/>
      <c r="D90" s="49">
        <f>D89*0.2</f>
        <v>585.65801370043994</v>
      </c>
      <c r="E90" s="60"/>
      <c r="F90" s="90"/>
      <c r="G90" s="91"/>
      <c r="H90" s="87"/>
      <c r="I90" s="87"/>
      <c r="J90" s="87"/>
      <c r="K90" s="87"/>
    </row>
    <row r="91" spans="1:11" ht="14.4" x14ac:dyDescent="0.3">
      <c r="A91" s="45" t="s">
        <v>128</v>
      </c>
      <c r="B91" s="43" t="s">
        <v>129</v>
      </c>
      <c r="C91" s="57"/>
      <c r="D91" s="47">
        <f>D89+D90</f>
        <v>3513.9480822026394</v>
      </c>
      <c r="E91" s="60"/>
      <c r="F91" s="15"/>
      <c r="G91" s="87"/>
      <c r="H91" s="87"/>
      <c r="I91" s="87"/>
      <c r="J91" s="87"/>
      <c r="K91" s="87"/>
    </row>
    <row r="92" spans="1:11" ht="16.5" customHeight="1" x14ac:dyDescent="0.3">
      <c r="A92" s="45" t="s">
        <v>130</v>
      </c>
      <c r="B92" s="43" t="s">
        <v>131</v>
      </c>
      <c r="C92" s="57"/>
      <c r="D92" s="47">
        <f>D91</f>
        <v>3513.9480822026394</v>
      </c>
      <c r="E92" s="60"/>
      <c r="F92" s="15"/>
      <c r="G92" s="87"/>
      <c r="H92" s="87"/>
      <c r="I92" s="87"/>
      <c r="J92" s="87"/>
      <c r="K92" s="87"/>
    </row>
    <row r="93" spans="1:11" ht="14.4" x14ac:dyDescent="0.3">
      <c r="A93" s="45" t="s">
        <v>132</v>
      </c>
      <c r="B93" s="43" t="s">
        <v>133</v>
      </c>
      <c r="C93" s="154">
        <v>64754.1</v>
      </c>
      <c r="D93" s="47"/>
      <c r="E93" s="60"/>
      <c r="F93" s="30"/>
    </row>
    <row r="94" spans="1:11" ht="27" x14ac:dyDescent="0.3">
      <c r="A94" s="45" t="s">
        <v>134</v>
      </c>
      <c r="B94" s="43" t="s">
        <v>135</v>
      </c>
      <c r="C94" s="61">
        <v>53574</v>
      </c>
      <c r="D94" s="47"/>
      <c r="E94" s="60"/>
      <c r="F94" s="30"/>
    </row>
    <row r="95" spans="1:11" ht="14.4" x14ac:dyDescent="0.3">
      <c r="A95" s="31"/>
      <c r="B95" s="43" t="s">
        <v>146</v>
      </c>
      <c r="C95" s="61"/>
      <c r="D95" s="47"/>
      <c r="E95" s="60"/>
      <c r="F95" s="30"/>
    </row>
    <row r="96" spans="1:11" ht="27" x14ac:dyDescent="0.3">
      <c r="A96" s="45" t="s">
        <v>147</v>
      </c>
      <c r="B96" s="43" t="s">
        <v>148</v>
      </c>
      <c r="C96" s="61">
        <v>44609</v>
      </c>
      <c r="D96" s="62"/>
      <c r="E96" s="30"/>
      <c r="F96" s="21"/>
    </row>
    <row r="97" spans="1:6" ht="27" x14ac:dyDescent="0.3">
      <c r="A97" s="155" t="s">
        <v>149</v>
      </c>
      <c r="B97" s="39" t="s">
        <v>150</v>
      </c>
      <c r="C97" s="93">
        <v>8965</v>
      </c>
      <c r="D97" s="94"/>
      <c r="E97" s="30"/>
      <c r="F97" s="21"/>
    </row>
    <row r="98" spans="1:6" ht="14.4" x14ac:dyDescent="0.3">
      <c r="A98" s="63" t="s">
        <v>136</v>
      </c>
      <c r="B98" s="64" t="s">
        <v>137</v>
      </c>
      <c r="C98" s="65"/>
      <c r="D98" s="66">
        <f>D84/D82*100</f>
        <v>4.0563314974657896</v>
      </c>
      <c r="E98" s="13"/>
      <c r="F98" s="13"/>
    </row>
    <row r="99" spans="1:6" ht="14.4" x14ac:dyDescent="0.3">
      <c r="A99" s="67"/>
      <c r="B99" s="68" t="s">
        <v>138</v>
      </c>
      <c r="C99" s="13"/>
      <c r="D99" s="68" t="s">
        <v>139</v>
      </c>
      <c r="E99" s="13"/>
      <c r="F99" s="13"/>
    </row>
    <row r="100" spans="1:6" ht="14.4" x14ac:dyDescent="0.3">
      <c r="A100" s="67"/>
      <c r="B100" s="13" t="s">
        <v>140</v>
      </c>
      <c r="C100" s="13"/>
      <c r="D100" s="13" t="s">
        <v>141</v>
      </c>
      <c r="E100" s="13"/>
      <c r="F100" s="13"/>
    </row>
    <row r="101" spans="1:6" ht="14.4" x14ac:dyDescent="0.3">
      <c r="A101" s="67"/>
      <c r="B101" s="13"/>
      <c r="C101" s="13"/>
      <c r="D101" s="13"/>
      <c r="E101" s="13"/>
      <c r="F101" s="13"/>
    </row>
    <row r="102" spans="1:6" ht="14.4" x14ac:dyDescent="0.3">
      <c r="A102" s="67"/>
      <c r="B102" s="13"/>
      <c r="C102" s="13"/>
      <c r="D102" s="13"/>
      <c r="E102" s="13"/>
      <c r="F102" s="13"/>
    </row>
    <row r="103" spans="1:6" ht="14.4" x14ac:dyDescent="0.3">
      <c r="A103" s="67"/>
      <c r="B103" s="13"/>
      <c r="C103" s="13"/>
      <c r="D103" s="13"/>
      <c r="E103" s="13"/>
      <c r="F103" s="13"/>
    </row>
    <row r="104" spans="1:6" ht="14.4" x14ac:dyDescent="0.3">
      <c r="A104" s="67"/>
      <c r="B104" s="13"/>
      <c r="C104" s="13"/>
      <c r="D104" s="13"/>
      <c r="E104" s="13"/>
      <c r="F104" s="13"/>
    </row>
    <row r="105" spans="1:6" ht="14.4" x14ac:dyDescent="0.3">
      <c r="A105" s="67"/>
      <c r="B105" s="13"/>
      <c r="C105" s="13"/>
      <c r="D105" s="13"/>
      <c r="E105" s="13"/>
      <c r="F105" s="13"/>
    </row>
    <row r="106" spans="1:6" ht="14.4" x14ac:dyDescent="0.3">
      <c r="A106" s="67"/>
      <c r="B106" s="13"/>
      <c r="C106" s="13"/>
      <c r="D106" s="13"/>
      <c r="E106" s="13"/>
      <c r="F106" s="13"/>
    </row>
    <row r="107" spans="1:6" ht="14.4" x14ac:dyDescent="0.3">
      <c r="A107" s="67"/>
      <c r="B107" s="13"/>
      <c r="C107" s="13"/>
      <c r="D107" s="13"/>
      <c r="E107" s="13"/>
      <c r="F107" s="13"/>
    </row>
    <row r="108" spans="1:6" ht="14.4" x14ac:dyDescent="0.3">
      <c r="A108" s="67"/>
      <c r="B108" s="13"/>
      <c r="C108" s="13"/>
      <c r="D108" s="13"/>
      <c r="E108" s="13"/>
      <c r="F108" s="13"/>
    </row>
    <row r="109" spans="1:6" ht="14.4" x14ac:dyDescent="0.3">
      <c r="A109" s="67"/>
      <c r="B109" s="13"/>
      <c r="C109" s="13"/>
      <c r="D109" s="13"/>
      <c r="E109" s="13"/>
      <c r="F109" s="13"/>
    </row>
    <row r="110" spans="1:6" ht="14.4" x14ac:dyDescent="0.3">
      <c r="A110" s="67"/>
      <c r="B110" s="13"/>
      <c r="C110" s="13"/>
      <c r="D110" s="13"/>
      <c r="E110" s="13"/>
      <c r="F110" s="13"/>
    </row>
    <row r="111" spans="1:6" ht="14.4" x14ac:dyDescent="0.3">
      <c r="A111" s="67"/>
      <c r="B111" s="13"/>
      <c r="C111" s="13"/>
      <c r="D111" s="13"/>
      <c r="E111" s="13"/>
      <c r="F111" s="13"/>
    </row>
    <row r="112" spans="1:6" ht="14.4" x14ac:dyDescent="0.3">
      <c r="A112" s="67"/>
      <c r="B112" s="13"/>
      <c r="C112" s="13"/>
      <c r="D112" s="13"/>
      <c r="E112" s="13"/>
      <c r="F112" s="13"/>
    </row>
    <row r="113" spans="1:6" ht="14.4" x14ac:dyDescent="0.3">
      <c r="A113" s="67"/>
      <c r="B113" s="13"/>
      <c r="C113" s="13"/>
      <c r="D113" s="13"/>
      <c r="E113" s="13"/>
      <c r="F113" s="13"/>
    </row>
    <row r="114" spans="1:6" ht="14.4" x14ac:dyDescent="0.3">
      <c r="A114" s="67"/>
      <c r="B114" s="13"/>
      <c r="C114" s="13"/>
      <c r="D114" s="13"/>
      <c r="E114" s="13"/>
      <c r="F114" s="13"/>
    </row>
    <row r="115" spans="1:6" ht="14.4" x14ac:dyDescent="0.3">
      <c r="A115" s="67"/>
      <c r="B115" s="13"/>
      <c r="C115" s="13"/>
      <c r="D115" s="13"/>
      <c r="E115" s="13"/>
      <c r="F115" s="13"/>
    </row>
    <row r="116" spans="1:6" ht="14.4" x14ac:dyDescent="0.3">
      <c r="A116" s="67"/>
      <c r="B116" s="13"/>
      <c r="C116" s="13"/>
      <c r="D116" s="13"/>
      <c r="E116" s="13"/>
      <c r="F116" s="13"/>
    </row>
    <row r="117" spans="1:6" ht="14.4" x14ac:dyDescent="0.3">
      <c r="A117" s="67"/>
      <c r="B117" s="13"/>
      <c r="C117" s="13"/>
      <c r="D117" s="13"/>
      <c r="E117" s="13"/>
      <c r="F117" s="13"/>
    </row>
    <row r="118" spans="1:6" ht="14.4" x14ac:dyDescent="0.3">
      <c r="A118" s="67"/>
      <c r="B118" s="13"/>
      <c r="C118" s="13"/>
      <c r="D118" s="13"/>
      <c r="E118" s="13"/>
      <c r="F118" s="13"/>
    </row>
    <row r="119" spans="1:6" ht="14.4" x14ac:dyDescent="0.3">
      <c r="A119" s="67"/>
      <c r="B119" s="13"/>
      <c r="C119" s="13"/>
      <c r="D119" s="13"/>
      <c r="E119" s="13"/>
      <c r="F119" s="13"/>
    </row>
    <row r="120" spans="1:6" ht="14.4" x14ac:dyDescent="0.3">
      <c r="A120" s="67"/>
      <c r="B120" s="13"/>
      <c r="C120" s="13"/>
      <c r="D120" s="13"/>
      <c r="E120" s="13"/>
      <c r="F120" s="13"/>
    </row>
    <row r="121" spans="1:6" ht="14.4" x14ac:dyDescent="0.3">
      <c r="A121" s="67"/>
      <c r="B121" s="13"/>
      <c r="C121" s="13"/>
      <c r="D121" s="13"/>
      <c r="E121" s="13"/>
      <c r="F121" s="13"/>
    </row>
    <row r="122" spans="1:6" ht="14.4" x14ac:dyDescent="0.3">
      <c r="A122" s="67"/>
      <c r="B122" s="13"/>
      <c r="C122" s="13"/>
      <c r="D122" s="13"/>
      <c r="E122" s="13"/>
      <c r="F122" s="13"/>
    </row>
    <row r="123" spans="1:6" ht="14.4" x14ac:dyDescent="0.3">
      <c r="A123" s="67"/>
      <c r="B123" s="13"/>
      <c r="C123" s="13"/>
      <c r="D123" s="13"/>
      <c r="E123" s="13"/>
      <c r="F123" s="13"/>
    </row>
    <row r="124" spans="1:6" ht="14.4" x14ac:dyDescent="0.3">
      <c r="A124" s="67"/>
      <c r="B124" s="13"/>
      <c r="C124" s="13"/>
      <c r="D124" s="13"/>
      <c r="E124" s="13"/>
      <c r="F124" s="13"/>
    </row>
    <row r="125" spans="1:6" ht="14.4" x14ac:dyDescent="0.3">
      <c r="A125" s="67"/>
      <c r="B125" s="13"/>
      <c r="C125" s="13"/>
      <c r="D125" s="13"/>
      <c r="E125" s="13"/>
      <c r="F125" s="13"/>
    </row>
    <row r="126" spans="1:6" ht="14.4" x14ac:dyDescent="0.3">
      <c r="A126" s="67"/>
      <c r="B126" s="13"/>
      <c r="C126" s="13"/>
      <c r="D126" s="13"/>
      <c r="E126" s="13"/>
      <c r="F126" s="13"/>
    </row>
    <row r="127" spans="1:6" ht="14.4" x14ac:dyDescent="0.3">
      <c r="A127" s="67"/>
      <c r="B127" s="13"/>
      <c r="C127" s="13"/>
      <c r="D127" s="13"/>
      <c r="E127" s="13"/>
      <c r="F127" s="13"/>
    </row>
    <row r="128" spans="1:6" ht="14.4" x14ac:dyDescent="0.3">
      <c r="A128" s="69"/>
    </row>
    <row r="129" spans="1:1" ht="14.4" x14ac:dyDescent="0.3">
      <c r="A129" s="69"/>
    </row>
    <row r="130" spans="1:1" ht="14.4" x14ac:dyDescent="0.3">
      <c r="A130" s="69"/>
    </row>
    <row r="131" spans="1:1" ht="14.4" x14ac:dyDescent="0.3">
      <c r="A131" s="69"/>
    </row>
    <row r="132" spans="1:1" ht="14.4" x14ac:dyDescent="0.3">
      <c r="A132" s="69"/>
    </row>
    <row r="133" spans="1:1" ht="14.4" x14ac:dyDescent="0.3">
      <c r="A133" s="69"/>
    </row>
    <row r="134" spans="1:1" ht="14.4" x14ac:dyDescent="0.3"/>
    <row r="135" spans="1:1" ht="14.4" x14ac:dyDescent="0.3"/>
    <row r="136" spans="1:1" ht="14.4" x14ac:dyDescent="0.3"/>
    <row r="137" spans="1:1" ht="14.4" x14ac:dyDescent="0.3"/>
    <row r="138" spans="1:1" ht="14.4" x14ac:dyDescent="0.3"/>
    <row r="139" spans="1:1" ht="14.4" x14ac:dyDescent="0.3"/>
    <row r="140" spans="1:1" ht="14.4" x14ac:dyDescent="0.3"/>
    <row r="141" spans="1:1" ht="14.4" x14ac:dyDescent="0.3"/>
    <row r="142" spans="1:1" ht="14.4" x14ac:dyDescent="0.3"/>
    <row r="143" spans="1:1" ht="14.4" x14ac:dyDescent="0.3"/>
    <row r="144" spans="1:1" ht="14.4" x14ac:dyDescent="0.3"/>
    <row r="145" ht="14.4" x14ac:dyDescent="0.3"/>
    <row r="146" ht="14.4" x14ac:dyDescent="0.3"/>
    <row r="147" ht="14.4" x14ac:dyDescent="0.3"/>
  </sheetData>
  <mergeCells count="7">
    <mergeCell ref="A47:F47"/>
    <mergeCell ref="A1:F1"/>
    <mergeCell ref="A2:F2"/>
    <mergeCell ref="A4:A5"/>
    <mergeCell ref="B4:B5"/>
    <mergeCell ref="C4:D4"/>
    <mergeCell ref="E4:F4"/>
  </mergeCells>
  <pageMargins left="1.1812499999999999" right="0.39374999999999999" top="0.78749999999999998" bottom="0.78749999999999998" header="0.511811023622047" footer="0.511811023622047"/>
  <pageSetup paperSize="9" scale="80" orientation="portrait" horizontalDpi="300" verticalDpi="300" r:id="rId1"/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3"/>
  <sheetViews>
    <sheetView view="pageBreakPreview" zoomScaleNormal="100" workbookViewId="0">
      <selection activeCell="K100" sqref="K100"/>
    </sheetView>
  </sheetViews>
  <sheetFormatPr defaultColWidth="8.6640625" defaultRowHeight="15" customHeight="1" x14ac:dyDescent="0.3"/>
  <cols>
    <col min="1" max="1" width="4.5546875" customWidth="1"/>
    <col min="2" max="2" width="45.6640625" customWidth="1"/>
    <col min="3" max="3" width="11.5546875" customWidth="1"/>
    <col min="4" max="4" width="9.33203125" customWidth="1"/>
    <col min="5" max="5" width="9.5546875" customWidth="1"/>
    <col min="6" max="6" width="10.44140625" customWidth="1"/>
    <col min="7" max="7" width="9.33203125" customWidth="1"/>
    <col min="8" max="8" width="9.5546875" customWidth="1"/>
    <col min="257" max="257" width="4.5546875" customWidth="1"/>
    <col min="258" max="258" width="39.44140625" customWidth="1"/>
    <col min="259" max="259" width="9.5546875" customWidth="1"/>
    <col min="261" max="261" width="9.5546875" customWidth="1"/>
    <col min="264" max="264" width="9.5546875" customWidth="1"/>
    <col min="513" max="513" width="4.5546875" customWidth="1"/>
    <col min="514" max="514" width="39.44140625" customWidth="1"/>
    <col min="515" max="515" width="9.5546875" customWidth="1"/>
    <col min="517" max="517" width="9.5546875" customWidth="1"/>
    <col min="520" max="520" width="9.5546875" customWidth="1"/>
    <col min="769" max="769" width="4.5546875" customWidth="1"/>
    <col min="770" max="770" width="39.44140625" customWidth="1"/>
    <col min="771" max="771" width="9.5546875" customWidth="1"/>
    <col min="773" max="773" width="9.5546875" customWidth="1"/>
    <col min="776" max="776" width="9.5546875" customWidth="1"/>
    <col min="1025" max="1025" width="4.5546875" customWidth="1"/>
    <col min="1026" max="1026" width="39.44140625" customWidth="1"/>
    <col min="1027" max="1027" width="9.5546875" customWidth="1"/>
    <col min="1029" max="1029" width="9.5546875" customWidth="1"/>
    <col min="1032" max="1032" width="9.5546875" customWidth="1"/>
    <col min="1281" max="1281" width="4.5546875" customWidth="1"/>
    <col min="1282" max="1282" width="39.44140625" customWidth="1"/>
    <col min="1283" max="1283" width="9.5546875" customWidth="1"/>
    <col min="1285" max="1285" width="9.5546875" customWidth="1"/>
    <col min="1288" max="1288" width="9.5546875" customWidth="1"/>
    <col min="1537" max="1537" width="4.5546875" customWidth="1"/>
    <col min="1538" max="1538" width="39.44140625" customWidth="1"/>
    <col min="1539" max="1539" width="9.5546875" customWidth="1"/>
    <col min="1541" max="1541" width="9.5546875" customWidth="1"/>
    <col min="1544" max="1544" width="9.5546875" customWidth="1"/>
    <col min="1793" max="1793" width="4.5546875" customWidth="1"/>
    <col min="1794" max="1794" width="39.44140625" customWidth="1"/>
    <col min="1795" max="1795" width="9.5546875" customWidth="1"/>
    <col min="1797" max="1797" width="9.5546875" customWidth="1"/>
    <col min="1800" max="1800" width="9.5546875" customWidth="1"/>
    <col min="2049" max="2049" width="4.5546875" customWidth="1"/>
    <col min="2050" max="2050" width="39.44140625" customWidth="1"/>
    <col min="2051" max="2051" width="9.5546875" customWidth="1"/>
    <col min="2053" max="2053" width="9.5546875" customWidth="1"/>
    <col min="2056" max="2056" width="9.5546875" customWidth="1"/>
    <col min="2305" max="2305" width="4.5546875" customWidth="1"/>
    <col min="2306" max="2306" width="39.44140625" customWidth="1"/>
    <col min="2307" max="2307" width="9.5546875" customWidth="1"/>
    <col min="2309" max="2309" width="9.5546875" customWidth="1"/>
    <col min="2312" max="2312" width="9.5546875" customWidth="1"/>
    <col min="2561" max="2561" width="4.5546875" customWidth="1"/>
    <col min="2562" max="2562" width="39.44140625" customWidth="1"/>
    <col min="2563" max="2563" width="9.5546875" customWidth="1"/>
    <col min="2565" max="2565" width="9.5546875" customWidth="1"/>
    <col min="2568" max="2568" width="9.5546875" customWidth="1"/>
    <col min="2817" max="2817" width="4.5546875" customWidth="1"/>
    <col min="2818" max="2818" width="39.44140625" customWidth="1"/>
    <col min="2819" max="2819" width="9.5546875" customWidth="1"/>
    <col min="2821" max="2821" width="9.5546875" customWidth="1"/>
    <col min="2824" max="2824" width="9.5546875" customWidth="1"/>
    <col min="3073" max="3073" width="4.5546875" customWidth="1"/>
    <col min="3074" max="3074" width="39.44140625" customWidth="1"/>
    <col min="3075" max="3075" width="9.5546875" customWidth="1"/>
    <col min="3077" max="3077" width="9.5546875" customWidth="1"/>
    <col min="3080" max="3080" width="9.5546875" customWidth="1"/>
    <col min="3329" max="3329" width="4.5546875" customWidth="1"/>
    <col min="3330" max="3330" width="39.44140625" customWidth="1"/>
    <col min="3331" max="3331" width="9.5546875" customWidth="1"/>
    <col min="3333" max="3333" width="9.5546875" customWidth="1"/>
    <col min="3336" max="3336" width="9.5546875" customWidth="1"/>
    <col min="3585" max="3585" width="4.5546875" customWidth="1"/>
    <col min="3586" max="3586" width="39.44140625" customWidth="1"/>
    <col min="3587" max="3587" width="9.5546875" customWidth="1"/>
    <col min="3589" max="3589" width="9.5546875" customWidth="1"/>
    <col min="3592" max="3592" width="9.5546875" customWidth="1"/>
    <col min="3841" max="3841" width="4.5546875" customWidth="1"/>
    <col min="3842" max="3842" width="39.44140625" customWidth="1"/>
    <col min="3843" max="3843" width="9.5546875" customWidth="1"/>
    <col min="3845" max="3845" width="9.5546875" customWidth="1"/>
    <col min="3848" max="3848" width="9.5546875" customWidth="1"/>
    <col min="4097" max="4097" width="4.5546875" customWidth="1"/>
    <col min="4098" max="4098" width="39.44140625" customWidth="1"/>
    <col min="4099" max="4099" width="9.5546875" customWidth="1"/>
    <col min="4101" max="4101" width="9.5546875" customWidth="1"/>
    <col min="4104" max="4104" width="9.5546875" customWidth="1"/>
    <col min="4353" max="4353" width="4.5546875" customWidth="1"/>
    <col min="4354" max="4354" width="39.44140625" customWidth="1"/>
    <col min="4355" max="4355" width="9.5546875" customWidth="1"/>
    <col min="4357" max="4357" width="9.5546875" customWidth="1"/>
    <col min="4360" max="4360" width="9.5546875" customWidth="1"/>
    <col min="4609" max="4609" width="4.5546875" customWidth="1"/>
    <col min="4610" max="4610" width="39.44140625" customWidth="1"/>
    <col min="4611" max="4611" width="9.5546875" customWidth="1"/>
    <col min="4613" max="4613" width="9.5546875" customWidth="1"/>
    <col min="4616" max="4616" width="9.5546875" customWidth="1"/>
    <col min="4865" max="4865" width="4.5546875" customWidth="1"/>
    <col min="4866" max="4866" width="39.44140625" customWidth="1"/>
    <col min="4867" max="4867" width="9.5546875" customWidth="1"/>
    <col min="4869" max="4869" width="9.5546875" customWidth="1"/>
    <col min="4872" max="4872" width="9.5546875" customWidth="1"/>
    <col min="5121" max="5121" width="4.5546875" customWidth="1"/>
    <col min="5122" max="5122" width="39.44140625" customWidth="1"/>
    <col min="5123" max="5123" width="9.5546875" customWidth="1"/>
    <col min="5125" max="5125" width="9.5546875" customWidth="1"/>
    <col min="5128" max="5128" width="9.5546875" customWidth="1"/>
    <col min="5377" max="5377" width="4.5546875" customWidth="1"/>
    <col min="5378" max="5378" width="39.44140625" customWidth="1"/>
    <col min="5379" max="5379" width="9.5546875" customWidth="1"/>
    <col min="5381" max="5381" width="9.5546875" customWidth="1"/>
    <col min="5384" max="5384" width="9.5546875" customWidth="1"/>
    <col min="5633" max="5633" width="4.5546875" customWidth="1"/>
    <col min="5634" max="5634" width="39.44140625" customWidth="1"/>
    <col min="5635" max="5635" width="9.5546875" customWidth="1"/>
    <col min="5637" max="5637" width="9.5546875" customWidth="1"/>
    <col min="5640" max="5640" width="9.5546875" customWidth="1"/>
    <col min="5889" max="5889" width="4.5546875" customWidth="1"/>
    <col min="5890" max="5890" width="39.44140625" customWidth="1"/>
    <col min="5891" max="5891" width="9.5546875" customWidth="1"/>
    <col min="5893" max="5893" width="9.5546875" customWidth="1"/>
    <col min="5896" max="5896" width="9.5546875" customWidth="1"/>
    <col min="6145" max="6145" width="4.5546875" customWidth="1"/>
    <col min="6146" max="6146" width="39.44140625" customWidth="1"/>
    <col min="6147" max="6147" width="9.5546875" customWidth="1"/>
    <col min="6149" max="6149" width="9.5546875" customWidth="1"/>
    <col min="6152" max="6152" width="9.5546875" customWidth="1"/>
    <col min="6401" max="6401" width="4.5546875" customWidth="1"/>
    <col min="6402" max="6402" width="39.44140625" customWidth="1"/>
    <col min="6403" max="6403" width="9.5546875" customWidth="1"/>
    <col min="6405" max="6405" width="9.5546875" customWidth="1"/>
    <col min="6408" max="6408" width="9.5546875" customWidth="1"/>
    <col min="6657" max="6657" width="4.5546875" customWidth="1"/>
    <col min="6658" max="6658" width="39.44140625" customWidth="1"/>
    <col min="6659" max="6659" width="9.5546875" customWidth="1"/>
    <col min="6661" max="6661" width="9.5546875" customWidth="1"/>
    <col min="6664" max="6664" width="9.5546875" customWidth="1"/>
    <col min="6913" max="6913" width="4.5546875" customWidth="1"/>
    <col min="6914" max="6914" width="39.44140625" customWidth="1"/>
    <col min="6915" max="6915" width="9.5546875" customWidth="1"/>
    <col min="6917" max="6917" width="9.5546875" customWidth="1"/>
    <col min="6920" max="6920" width="9.5546875" customWidth="1"/>
    <col min="7169" max="7169" width="4.5546875" customWidth="1"/>
    <col min="7170" max="7170" width="39.44140625" customWidth="1"/>
    <col min="7171" max="7171" width="9.5546875" customWidth="1"/>
    <col min="7173" max="7173" width="9.5546875" customWidth="1"/>
    <col min="7176" max="7176" width="9.5546875" customWidth="1"/>
    <col min="7425" max="7425" width="4.5546875" customWidth="1"/>
    <col min="7426" max="7426" width="39.44140625" customWidth="1"/>
    <col min="7427" max="7427" width="9.5546875" customWidth="1"/>
    <col min="7429" max="7429" width="9.5546875" customWidth="1"/>
    <col min="7432" max="7432" width="9.5546875" customWidth="1"/>
    <col min="7681" max="7681" width="4.5546875" customWidth="1"/>
    <col min="7682" max="7682" width="39.44140625" customWidth="1"/>
    <col min="7683" max="7683" width="9.5546875" customWidth="1"/>
    <col min="7685" max="7685" width="9.5546875" customWidth="1"/>
    <col min="7688" max="7688" width="9.5546875" customWidth="1"/>
    <col min="7937" max="7937" width="4.5546875" customWidth="1"/>
    <col min="7938" max="7938" width="39.44140625" customWidth="1"/>
    <col min="7939" max="7939" width="9.5546875" customWidth="1"/>
    <col min="7941" max="7941" width="9.5546875" customWidth="1"/>
    <col min="7944" max="7944" width="9.5546875" customWidth="1"/>
    <col min="8193" max="8193" width="4.5546875" customWidth="1"/>
    <col min="8194" max="8194" width="39.44140625" customWidth="1"/>
    <col min="8195" max="8195" width="9.5546875" customWidth="1"/>
    <col min="8197" max="8197" width="9.5546875" customWidth="1"/>
    <col min="8200" max="8200" width="9.5546875" customWidth="1"/>
    <col min="8449" max="8449" width="4.5546875" customWidth="1"/>
    <col min="8450" max="8450" width="39.44140625" customWidth="1"/>
    <col min="8451" max="8451" width="9.5546875" customWidth="1"/>
    <col min="8453" max="8453" width="9.5546875" customWidth="1"/>
    <col min="8456" max="8456" width="9.5546875" customWidth="1"/>
    <col min="8705" max="8705" width="4.5546875" customWidth="1"/>
    <col min="8706" max="8706" width="39.44140625" customWidth="1"/>
    <col min="8707" max="8707" width="9.5546875" customWidth="1"/>
    <col min="8709" max="8709" width="9.5546875" customWidth="1"/>
    <col min="8712" max="8712" width="9.5546875" customWidth="1"/>
    <col min="8961" max="8961" width="4.5546875" customWidth="1"/>
    <col min="8962" max="8962" width="39.44140625" customWidth="1"/>
    <col min="8963" max="8963" width="9.5546875" customWidth="1"/>
    <col min="8965" max="8965" width="9.5546875" customWidth="1"/>
    <col min="8968" max="8968" width="9.5546875" customWidth="1"/>
    <col min="9217" max="9217" width="4.5546875" customWidth="1"/>
    <col min="9218" max="9218" width="39.44140625" customWidth="1"/>
    <col min="9219" max="9219" width="9.5546875" customWidth="1"/>
    <col min="9221" max="9221" width="9.5546875" customWidth="1"/>
    <col min="9224" max="9224" width="9.5546875" customWidth="1"/>
    <col min="9473" max="9473" width="4.5546875" customWidth="1"/>
    <col min="9474" max="9474" width="39.44140625" customWidth="1"/>
    <col min="9475" max="9475" width="9.5546875" customWidth="1"/>
    <col min="9477" max="9477" width="9.5546875" customWidth="1"/>
    <col min="9480" max="9480" width="9.5546875" customWidth="1"/>
    <col min="9729" max="9729" width="4.5546875" customWidth="1"/>
    <col min="9730" max="9730" width="39.44140625" customWidth="1"/>
    <col min="9731" max="9731" width="9.5546875" customWidth="1"/>
    <col min="9733" max="9733" width="9.5546875" customWidth="1"/>
    <col min="9736" max="9736" width="9.5546875" customWidth="1"/>
    <col min="9985" max="9985" width="4.5546875" customWidth="1"/>
    <col min="9986" max="9986" width="39.44140625" customWidth="1"/>
    <col min="9987" max="9987" width="9.5546875" customWidth="1"/>
    <col min="9989" max="9989" width="9.5546875" customWidth="1"/>
    <col min="9992" max="9992" width="9.5546875" customWidth="1"/>
    <col min="10241" max="10241" width="4.5546875" customWidth="1"/>
    <col min="10242" max="10242" width="39.44140625" customWidth="1"/>
    <col min="10243" max="10243" width="9.5546875" customWidth="1"/>
    <col min="10245" max="10245" width="9.5546875" customWidth="1"/>
    <col min="10248" max="10248" width="9.5546875" customWidth="1"/>
    <col min="10497" max="10497" width="4.5546875" customWidth="1"/>
    <col min="10498" max="10498" width="39.44140625" customWidth="1"/>
    <col min="10499" max="10499" width="9.5546875" customWidth="1"/>
    <col min="10501" max="10501" width="9.5546875" customWidth="1"/>
    <col min="10504" max="10504" width="9.5546875" customWidth="1"/>
    <col min="10753" max="10753" width="4.5546875" customWidth="1"/>
    <col min="10754" max="10754" width="39.44140625" customWidth="1"/>
    <col min="10755" max="10755" width="9.5546875" customWidth="1"/>
    <col min="10757" max="10757" width="9.5546875" customWidth="1"/>
    <col min="10760" max="10760" width="9.5546875" customWidth="1"/>
    <col min="11009" max="11009" width="4.5546875" customWidth="1"/>
    <col min="11010" max="11010" width="39.44140625" customWidth="1"/>
    <col min="11011" max="11011" width="9.5546875" customWidth="1"/>
    <col min="11013" max="11013" width="9.5546875" customWidth="1"/>
    <col min="11016" max="11016" width="9.5546875" customWidth="1"/>
    <col min="11265" max="11265" width="4.5546875" customWidth="1"/>
    <col min="11266" max="11266" width="39.44140625" customWidth="1"/>
    <col min="11267" max="11267" width="9.5546875" customWidth="1"/>
    <col min="11269" max="11269" width="9.5546875" customWidth="1"/>
    <col min="11272" max="11272" width="9.5546875" customWidth="1"/>
    <col min="11521" max="11521" width="4.5546875" customWidth="1"/>
    <col min="11522" max="11522" width="39.44140625" customWidth="1"/>
    <col min="11523" max="11523" width="9.5546875" customWidth="1"/>
    <col min="11525" max="11525" width="9.5546875" customWidth="1"/>
    <col min="11528" max="11528" width="9.5546875" customWidth="1"/>
    <col min="11777" max="11777" width="4.5546875" customWidth="1"/>
    <col min="11778" max="11778" width="39.44140625" customWidth="1"/>
    <col min="11779" max="11779" width="9.5546875" customWidth="1"/>
    <col min="11781" max="11781" width="9.5546875" customWidth="1"/>
    <col min="11784" max="11784" width="9.5546875" customWidth="1"/>
    <col min="12033" max="12033" width="4.5546875" customWidth="1"/>
    <col min="12034" max="12034" width="39.44140625" customWidth="1"/>
    <col min="12035" max="12035" width="9.5546875" customWidth="1"/>
    <col min="12037" max="12037" width="9.5546875" customWidth="1"/>
    <col min="12040" max="12040" width="9.5546875" customWidth="1"/>
    <col min="12289" max="12289" width="4.5546875" customWidth="1"/>
    <col min="12290" max="12290" width="39.44140625" customWidth="1"/>
    <col min="12291" max="12291" width="9.5546875" customWidth="1"/>
    <col min="12293" max="12293" width="9.5546875" customWidth="1"/>
    <col min="12296" max="12296" width="9.5546875" customWidth="1"/>
    <col min="12545" max="12545" width="4.5546875" customWidth="1"/>
    <col min="12546" max="12546" width="39.44140625" customWidth="1"/>
    <col min="12547" max="12547" width="9.5546875" customWidth="1"/>
    <col min="12549" max="12549" width="9.5546875" customWidth="1"/>
    <col min="12552" max="12552" width="9.5546875" customWidth="1"/>
    <col min="12801" max="12801" width="4.5546875" customWidth="1"/>
    <col min="12802" max="12802" width="39.44140625" customWidth="1"/>
    <col min="12803" max="12803" width="9.5546875" customWidth="1"/>
    <col min="12805" max="12805" width="9.5546875" customWidth="1"/>
    <col min="12808" max="12808" width="9.5546875" customWidth="1"/>
    <col min="13057" max="13057" width="4.5546875" customWidth="1"/>
    <col min="13058" max="13058" width="39.44140625" customWidth="1"/>
    <col min="13059" max="13059" width="9.5546875" customWidth="1"/>
    <col min="13061" max="13061" width="9.5546875" customWidth="1"/>
    <col min="13064" max="13064" width="9.5546875" customWidth="1"/>
    <col min="13313" max="13313" width="4.5546875" customWidth="1"/>
    <col min="13314" max="13314" width="39.44140625" customWidth="1"/>
    <col min="13315" max="13315" width="9.5546875" customWidth="1"/>
    <col min="13317" max="13317" width="9.5546875" customWidth="1"/>
    <col min="13320" max="13320" width="9.5546875" customWidth="1"/>
    <col min="13569" max="13569" width="4.5546875" customWidth="1"/>
    <col min="13570" max="13570" width="39.44140625" customWidth="1"/>
    <col min="13571" max="13571" width="9.5546875" customWidth="1"/>
    <col min="13573" max="13573" width="9.5546875" customWidth="1"/>
    <col min="13576" max="13576" width="9.5546875" customWidth="1"/>
    <col min="13825" max="13825" width="4.5546875" customWidth="1"/>
    <col min="13826" max="13826" width="39.44140625" customWidth="1"/>
    <col min="13827" max="13827" width="9.5546875" customWidth="1"/>
    <col min="13829" max="13829" width="9.5546875" customWidth="1"/>
    <col min="13832" max="13832" width="9.5546875" customWidth="1"/>
    <col min="14081" max="14081" width="4.5546875" customWidth="1"/>
    <col min="14082" max="14082" width="39.44140625" customWidth="1"/>
    <col min="14083" max="14083" width="9.5546875" customWidth="1"/>
    <col min="14085" max="14085" width="9.5546875" customWidth="1"/>
    <col min="14088" max="14088" width="9.5546875" customWidth="1"/>
    <col min="14337" max="14337" width="4.5546875" customWidth="1"/>
    <col min="14338" max="14338" width="39.44140625" customWidth="1"/>
    <col min="14339" max="14339" width="9.5546875" customWidth="1"/>
    <col min="14341" max="14341" width="9.5546875" customWidth="1"/>
    <col min="14344" max="14344" width="9.5546875" customWidth="1"/>
    <col min="14593" max="14593" width="4.5546875" customWidth="1"/>
    <col min="14594" max="14594" width="39.44140625" customWidth="1"/>
    <col min="14595" max="14595" width="9.5546875" customWidth="1"/>
    <col min="14597" max="14597" width="9.5546875" customWidth="1"/>
    <col min="14600" max="14600" width="9.5546875" customWidth="1"/>
    <col min="14849" max="14849" width="4.5546875" customWidth="1"/>
    <col min="14850" max="14850" width="39.44140625" customWidth="1"/>
    <col min="14851" max="14851" width="9.5546875" customWidth="1"/>
    <col min="14853" max="14853" width="9.5546875" customWidth="1"/>
    <col min="14856" max="14856" width="9.5546875" customWidth="1"/>
    <col min="15105" max="15105" width="4.5546875" customWidth="1"/>
    <col min="15106" max="15106" width="39.44140625" customWidth="1"/>
    <col min="15107" max="15107" width="9.5546875" customWidth="1"/>
    <col min="15109" max="15109" width="9.5546875" customWidth="1"/>
    <col min="15112" max="15112" width="9.5546875" customWidth="1"/>
    <col min="15361" max="15361" width="4.5546875" customWidth="1"/>
    <col min="15362" max="15362" width="39.44140625" customWidth="1"/>
    <col min="15363" max="15363" width="9.5546875" customWidth="1"/>
    <col min="15365" max="15365" width="9.5546875" customWidth="1"/>
    <col min="15368" max="15368" width="9.5546875" customWidth="1"/>
    <col min="15617" max="15617" width="4.5546875" customWidth="1"/>
    <col min="15618" max="15618" width="39.44140625" customWidth="1"/>
    <col min="15619" max="15619" width="9.5546875" customWidth="1"/>
    <col min="15621" max="15621" width="9.5546875" customWidth="1"/>
    <col min="15624" max="15624" width="9.5546875" customWidth="1"/>
    <col min="15873" max="15873" width="4.5546875" customWidth="1"/>
    <col min="15874" max="15874" width="39.44140625" customWidth="1"/>
    <col min="15875" max="15875" width="9.5546875" customWidth="1"/>
    <col min="15877" max="15877" width="9.5546875" customWidth="1"/>
    <col min="15880" max="15880" width="9.5546875" customWidth="1"/>
    <col min="16129" max="16129" width="4.5546875" customWidth="1"/>
    <col min="16130" max="16130" width="39.44140625" customWidth="1"/>
    <col min="16131" max="16131" width="9.5546875" customWidth="1"/>
    <col min="16133" max="16133" width="9.5546875" customWidth="1"/>
    <col min="16136" max="16136" width="9.5546875" customWidth="1"/>
  </cols>
  <sheetData>
    <row r="1" spans="1:8" ht="14.4" x14ac:dyDescent="0.3">
      <c r="A1" s="6">
        <v>11</v>
      </c>
      <c r="B1" s="6"/>
      <c r="C1" s="6"/>
      <c r="D1" s="6"/>
      <c r="E1" s="6"/>
      <c r="F1" s="6"/>
      <c r="G1" s="6"/>
    </row>
    <row r="2" spans="1:8" ht="46.5" customHeight="1" x14ac:dyDescent="0.3">
      <c r="A2" s="12" t="s">
        <v>163</v>
      </c>
      <c r="B2" s="12"/>
      <c r="C2" s="12"/>
      <c r="D2" s="12"/>
      <c r="E2" s="12"/>
      <c r="F2" s="12"/>
      <c r="G2" s="12"/>
      <c r="H2" s="95"/>
    </row>
    <row r="3" spans="1:8" ht="14.4" x14ac:dyDescent="0.3">
      <c r="A3" s="13"/>
      <c r="B3" s="13"/>
      <c r="C3" s="13"/>
      <c r="D3" s="13"/>
      <c r="E3" s="13"/>
      <c r="F3" s="13"/>
      <c r="G3" s="13"/>
    </row>
    <row r="4" spans="1:8" ht="25.5" customHeight="1" x14ac:dyDescent="0.3">
      <c r="A4" s="2" t="s">
        <v>3</v>
      </c>
      <c r="B4" s="1" t="s">
        <v>4</v>
      </c>
      <c r="C4" s="9" t="s">
        <v>152</v>
      </c>
      <c r="D4" s="9"/>
      <c r="E4" s="3"/>
      <c r="F4" s="9" t="s">
        <v>153</v>
      </c>
      <c r="G4" s="9"/>
      <c r="H4" s="96"/>
    </row>
    <row r="5" spans="1:8" ht="28.2" x14ac:dyDescent="0.3">
      <c r="A5" s="2"/>
      <c r="B5" s="1"/>
      <c r="C5" s="17" t="s">
        <v>6</v>
      </c>
      <c r="D5" s="17" t="s">
        <v>7</v>
      </c>
      <c r="E5" s="3"/>
      <c r="F5" s="17" t="s">
        <v>6</v>
      </c>
      <c r="G5" s="17" t="s">
        <v>7</v>
      </c>
      <c r="H5" s="97"/>
    </row>
    <row r="6" spans="1:8" ht="14.4" x14ac:dyDescent="0.3">
      <c r="A6" s="19" t="s">
        <v>8</v>
      </c>
      <c r="B6" s="70">
        <v>2</v>
      </c>
      <c r="C6" s="98">
        <v>3</v>
      </c>
      <c r="D6" s="16">
        <v>4</v>
      </c>
      <c r="E6" s="99"/>
      <c r="F6" s="98">
        <v>5</v>
      </c>
      <c r="G6" s="16">
        <v>6</v>
      </c>
      <c r="H6" s="100"/>
    </row>
    <row r="7" spans="1:8" ht="14.4" x14ac:dyDescent="0.3">
      <c r="A7" s="101"/>
      <c r="B7" s="102" t="s">
        <v>9</v>
      </c>
      <c r="C7" s="103"/>
      <c r="D7" s="104"/>
      <c r="E7" s="156"/>
      <c r="F7" s="157"/>
      <c r="G7" s="104"/>
      <c r="H7" s="106"/>
    </row>
    <row r="8" spans="1:8" ht="14.4" x14ac:dyDescent="0.3">
      <c r="A8" s="25" t="s">
        <v>8</v>
      </c>
      <c r="B8" s="107" t="s">
        <v>10</v>
      </c>
      <c r="C8" s="108">
        <f>C9+C15+C16+C19</f>
        <v>45460.405000000006</v>
      </c>
      <c r="D8" s="34">
        <f>D9+D15+D16+D19</f>
        <v>2951.0776055928441</v>
      </c>
      <c r="E8" s="158"/>
      <c r="F8" s="159">
        <f>F9+F15+F16+F19</f>
        <v>6564.9570000000003</v>
      </c>
      <c r="G8" s="34">
        <f>G9+G15+G16+G19</f>
        <v>2951.0766641942014</v>
      </c>
      <c r="H8" s="106"/>
    </row>
    <row r="9" spans="1:8" ht="14.4" x14ac:dyDescent="0.3">
      <c r="A9" s="31" t="s">
        <v>11</v>
      </c>
      <c r="B9" s="110" t="s">
        <v>12</v>
      </c>
      <c r="C9" s="108">
        <f>C10+C11+C12+C13+C14</f>
        <v>38056.167000000001</v>
      </c>
      <c r="D9" s="34">
        <f>D10+D11+D13+D14</f>
        <v>2470.4484615134952</v>
      </c>
      <c r="E9" s="158"/>
      <c r="F9" s="159">
        <f>F10+F11+F12+F13+F14</f>
        <v>5495.8029999999999</v>
      </c>
      <c r="G9" s="34">
        <f>G10+G11+G13+G14+0.003</f>
        <v>2470.4470065183191</v>
      </c>
      <c r="H9" s="106"/>
    </row>
    <row r="10" spans="1:8" ht="14.4" x14ac:dyDescent="0.3">
      <c r="A10" s="36" t="s">
        <v>13</v>
      </c>
      <c r="B10" s="111" t="s">
        <v>14</v>
      </c>
      <c r="C10" s="108">
        <v>32594.203000000001</v>
      </c>
      <c r="D10" s="34">
        <f>C10/C94*1000+0.135</f>
        <v>2115.8997967595778</v>
      </c>
      <c r="E10" s="158"/>
      <c r="F10" s="159">
        <v>4707.1090000000004</v>
      </c>
      <c r="G10" s="34">
        <f>F10/F94*1000-0.135</f>
        <v>2115.8951191278938</v>
      </c>
      <c r="H10" s="106"/>
    </row>
    <row r="11" spans="1:8" ht="14.4" x14ac:dyDescent="0.3">
      <c r="A11" s="36" t="s">
        <v>15</v>
      </c>
      <c r="B11" s="111" t="s">
        <v>16</v>
      </c>
      <c r="C11" s="108">
        <v>4031.2170000000001</v>
      </c>
      <c r="D11" s="34">
        <f>C11/C94*1000</f>
        <v>261.67558128967767</v>
      </c>
      <c r="E11" s="158"/>
      <c r="F11" s="159">
        <v>582.09699999999998</v>
      </c>
      <c r="G11" s="34">
        <f>F11/F94*1000</f>
        <v>261.67543268150143</v>
      </c>
      <c r="H11" s="106"/>
    </row>
    <row r="12" spans="1:8" ht="14.4" x14ac:dyDescent="0.3">
      <c r="A12" s="31" t="s">
        <v>17</v>
      </c>
      <c r="B12" s="111" t="s">
        <v>18</v>
      </c>
      <c r="C12" s="108">
        <v>0</v>
      </c>
      <c r="D12" s="34">
        <v>0</v>
      </c>
      <c r="E12" s="158"/>
      <c r="F12" s="159">
        <v>0</v>
      </c>
      <c r="G12" s="34">
        <v>0</v>
      </c>
      <c r="H12" s="106"/>
    </row>
    <row r="13" spans="1:8" ht="14.4" x14ac:dyDescent="0.3">
      <c r="A13" s="31" t="s">
        <v>19</v>
      </c>
      <c r="B13" s="112" t="s">
        <v>20</v>
      </c>
      <c r="C13" s="108">
        <v>1199.845</v>
      </c>
      <c r="D13" s="34">
        <f>C13/C94*1000</f>
        <v>77.884702766562384</v>
      </c>
      <c r="E13" s="158"/>
      <c r="F13" s="159">
        <v>173.255</v>
      </c>
      <c r="G13" s="34">
        <f>F13/F94*1000</f>
        <v>77.884917959091922</v>
      </c>
      <c r="H13" s="106"/>
    </row>
    <row r="14" spans="1:8" ht="28.2" x14ac:dyDescent="0.3">
      <c r="A14" s="31" t="s">
        <v>21</v>
      </c>
      <c r="B14" s="112" t="s">
        <v>22</v>
      </c>
      <c r="C14" s="108">
        <v>230.90199999999999</v>
      </c>
      <c r="D14" s="34">
        <f>C14/C94*1000</f>
        <v>14.988380697677437</v>
      </c>
      <c r="E14" s="158"/>
      <c r="F14" s="159">
        <v>33.341999999999999</v>
      </c>
      <c r="G14" s="34">
        <f>F14/F94*1000</f>
        <v>14.988536749831423</v>
      </c>
      <c r="H14" s="106"/>
    </row>
    <row r="15" spans="1:8" ht="27" x14ac:dyDescent="0.3">
      <c r="A15" s="31" t="s">
        <v>23</v>
      </c>
      <c r="B15" s="113" t="s">
        <v>24</v>
      </c>
      <c r="C15" s="108">
        <v>4028.105</v>
      </c>
      <c r="D15" s="34">
        <f>C15/C94*1000</f>
        <v>261.47357420125411</v>
      </c>
      <c r="E15" s="158"/>
      <c r="F15" s="159">
        <v>581.64800000000002</v>
      </c>
      <c r="G15" s="34">
        <f>F15/F94*1000</f>
        <v>261.47358957069008</v>
      </c>
      <c r="H15" s="106"/>
    </row>
    <row r="16" spans="1:8" ht="14.4" x14ac:dyDescent="0.3">
      <c r="A16" s="31" t="s">
        <v>25</v>
      </c>
      <c r="B16" s="110" t="s">
        <v>26</v>
      </c>
      <c r="C16" s="108">
        <f>C17+C18</f>
        <v>640.52499999999998</v>
      </c>
      <c r="D16" s="34">
        <f>C16/C94*1000</f>
        <v>41.577953185246727</v>
      </c>
      <c r="E16" s="158"/>
      <c r="F16" s="159">
        <f>F17+F18</f>
        <v>92.491</v>
      </c>
      <c r="G16" s="34">
        <f>F16/F94*1000</f>
        <v>41.578332209485282</v>
      </c>
      <c r="H16" s="106"/>
    </row>
    <row r="17" spans="1:8" ht="14.4" x14ac:dyDescent="0.3">
      <c r="A17" s="36" t="s">
        <v>27</v>
      </c>
      <c r="B17" s="111" t="s">
        <v>28</v>
      </c>
      <c r="C17" s="108">
        <v>589.43899999999996</v>
      </c>
      <c r="D17" s="34">
        <f>C17/C94*1000</f>
        <v>38.261843249769562</v>
      </c>
      <c r="E17" s="158"/>
      <c r="F17" s="159">
        <v>85.114000000000004</v>
      </c>
      <c r="G17" s="114">
        <f>F17/F94*1000</f>
        <v>38.26208136659924</v>
      </c>
      <c r="H17" s="106"/>
    </row>
    <row r="18" spans="1:8" ht="14.4" x14ac:dyDescent="0.3">
      <c r="A18" s="36" t="s">
        <v>29</v>
      </c>
      <c r="B18" s="111" t="s">
        <v>30</v>
      </c>
      <c r="C18" s="108">
        <v>51.085999999999999</v>
      </c>
      <c r="D18" s="34">
        <f>C18/C94*1000</f>
        <v>3.3161099354771704</v>
      </c>
      <c r="E18" s="158"/>
      <c r="F18" s="159">
        <v>7.3769999999999998</v>
      </c>
      <c r="G18" s="34">
        <f>F18/F94*1000</f>
        <v>3.3162508428860415</v>
      </c>
      <c r="H18" s="106"/>
    </row>
    <row r="19" spans="1:8" ht="14.4" x14ac:dyDescent="0.3">
      <c r="A19" s="31" t="s">
        <v>31</v>
      </c>
      <c r="B19" s="110" t="s">
        <v>32</v>
      </c>
      <c r="C19" s="108">
        <f>C20+C21</f>
        <v>2735.6080000000002</v>
      </c>
      <c r="D19" s="34">
        <f>C19/C94*1000+0.003</f>
        <v>177.57761669284795</v>
      </c>
      <c r="E19" s="158"/>
      <c r="F19" s="159">
        <f>F20+F21</f>
        <v>395.01499999999999</v>
      </c>
      <c r="G19" s="34">
        <f>F19/F94*1000+0.003</f>
        <v>177.57773589570687</v>
      </c>
      <c r="H19" s="106"/>
    </row>
    <row r="20" spans="1:8" ht="28.2" x14ac:dyDescent="0.3">
      <c r="A20" s="36" t="s">
        <v>33</v>
      </c>
      <c r="B20" s="112" t="s">
        <v>34</v>
      </c>
      <c r="C20" s="108">
        <v>2012.336</v>
      </c>
      <c r="D20" s="34">
        <f>C20/C94*1000</f>
        <v>130.62536513170704</v>
      </c>
      <c r="E20" s="158"/>
      <c r="F20" s="159">
        <v>290.57600000000002</v>
      </c>
      <c r="G20" s="34">
        <f>F20/F94*1000</f>
        <v>130.62530905821535</v>
      </c>
      <c r="H20" s="106"/>
    </row>
    <row r="21" spans="1:8" ht="14.4" x14ac:dyDescent="0.3">
      <c r="A21" s="36" t="s">
        <v>35</v>
      </c>
      <c r="B21" s="111" t="s">
        <v>36</v>
      </c>
      <c r="C21" s="115">
        <v>723.27200000000005</v>
      </c>
      <c r="D21" s="34">
        <f>C21/C94*1000</f>
        <v>46.949251561140905</v>
      </c>
      <c r="E21" s="158"/>
      <c r="F21" s="160">
        <v>104.43899999999999</v>
      </c>
      <c r="G21" s="34">
        <f>F21/F94*1000</f>
        <v>46.949426837491565</v>
      </c>
      <c r="H21" s="106"/>
    </row>
    <row r="22" spans="1:8" ht="14.4" x14ac:dyDescent="0.3">
      <c r="A22" s="40" t="s">
        <v>37</v>
      </c>
      <c r="B22" s="110" t="s">
        <v>38</v>
      </c>
      <c r="C22" s="108">
        <f>C23+C24</f>
        <v>1431.22</v>
      </c>
      <c r="D22" s="34">
        <f>C22/C94*1000</f>
        <v>92.903786983784912</v>
      </c>
      <c r="E22" s="158"/>
      <c r="F22" s="159">
        <f>F23+F24</f>
        <v>206.66399999999999</v>
      </c>
      <c r="G22" s="34">
        <f>F22/F94*1000</f>
        <v>92.903573836817259</v>
      </c>
      <c r="H22" s="106"/>
    </row>
    <row r="23" spans="1:8" ht="28.2" x14ac:dyDescent="0.3">
      <c r="A23" s="36" t="s">
        <v>39</v>
      </c>
      <c r="B23" s="112" t="s">
        <v>34</v>
      </c>
      <c r="C23" s="108">
        <v>1023.418</v>
      </c>
      <c r="D23" s="34">
        <f>C23/C94*1000</f>
        <v>66.432419800849061</v>
      </c>
      <c r="E23" s="158"/>
      <c r="F23" s="159">
        <v>147.779</v>
      </c>
      <c r="G23" s="114">
        <f>F23/F94*1000</f>
        <v>66.43245673184984</v>
      </c>
      <c r="H23" s="106"/>
    </row>
    <row r="24" spans="1:8" ht="14.4" x14ac:dyDescent="0.3">
      <c r="A24" s="36" t="s">
        <v>40</v>
      </c>
      <c r="B24" s="111" t="s">
        <v>36</v>
      </c>
      <c r="C24" s="115">
        <v>407.80200000000002</v>
      </c>
      <c r="D24" s="34">
        <f>C24/C94*1000</f>
        <v>26.471367182935857</v>
      </c>
      <c r="E24" s="158"/>
      <c r="F24" s="160">
        <v>58.884999999999998</v>
      </c>
      <c r="G24" s="34">
        <f>F24/F94*1000</f>
        <v>26.471117104967409</v>
      </c>
      <c r="H24" s="106"/>
    </row>
    <row r="25" spans="1:8" ht="14.4" x14ac:dyDescent="0.3">
      <c r="A25" s="42" t="s">
        <v>41</v>
      </c>
      <c r="B25" s="116" t="s">
        <v>42</v>
      </c>
      <c r="C25" s="108">
        <f>C8+C22</f>
        <v>46891.625000000007</v>
      </c>
      <c r="D25" s="34">
        <f>D8+D22</f>
        <v>3043.9813925766289</v>
      </c>
      <c r="E25" s="158"/>
      <c r="F25" s="159">
        <f>F8+F22</f>
        <v>6771.6210000000001</v>
      </c>
      <c r="G25" s="34">
        <f>G8+G22</f>
        <v>3043.9802380310184</v>
      </c>
      <c r="H25" s="106"/>
    </row>
    <row r="26" spans="1:8" ht="14.4" x14ac:dyDescent="0.3">
      <c r="A26" s="40" t="s">
        <v>43</v>
      </c>
      <c r="B26" s="110" t="s">
        <v>44</v>
      </c>
      <c r="C26" s="108">
        <v>400.84899999999999</v>
      </c>
      <c r="D26" s="34">
        <f>C26/C94*1000</f>
        <v>26.020031936853314</v>
      </c>
      <c r="E26" s="158"/>
      <c r="F26" s="159">
        <v>57.881</v>
      </c>
      <c r="G26" s="34">
        <f>F26/F94*1000</f>
        <v>26.019779725781074</v>
      </c>
      <c r="H26" s="106"/>
    </row>
    <row r="27" spans="1:8" ht="14.4" x14ac:dyDescent="0.3">
      <c r="A27" s="40" t="s">
        <v>45</v>
      </c>
      <c r="B27" s="110" t="s">
        <v>46</v>
      </c>
      <c r="C27" s="108">
        <f>C28+C29+C30</f>
        <v>2287.3959999999997</v>
      </c>
      <c r="D27" s="34">
        <f>C27/C94*1000</f>
        <v>148.48014332636606</v>
      </c>
      <c r="E27" s="158"/>
      <c r="F27" s="159">
        <f>F28+F29+F30</f>
        <v>330.32299999999998</v>
      </c>
      <c r="G27" s="34">
        <f>F27/F94*1000-0.01</f>
        <v>148.48314452685997</v>
      </c>
      <c r="H27" s="106"/>
    </row>
    <row r="28" spans="1:8" ht="14.4" x14ac:dyDescent="0.3">
      <c r="A28" s="31" t="s">
        <v>47</v>
      </c>
      <c r="B28" s="111" t="s">
        <v>48</v>
      </c>
      <c r="C28" s="108">
        <v>411.73099999999999</v>
      </c>
      <c r="D28" s="34">
        <f>C28/C94*1000</f>
        <v>26.726407623300922</v>
      </c>
      <c r="E28" s="158"/>
      <c r="F28" s="159">
        <v>59.457999999999998</v>
      </c>
      <c r="G28" s="34">
        <f>F28/F94*1000</f>
        <v>26.728703079343674</v>
      </c>
      <c r="H28" s="106"/>
    </row>
    <row r="29" spans="1:8" ht="15.75" customHeight="1" x14ac:dyDescent="0.3">
      <c r="A29" s="31" t="s">
        <v>49</v>
      </c>
      <c r="B29" s="112" t="s">
        <v>50</v>
      </c>
      <c r="C29" s="115">
        <v>0</v>
      </c>
      <c r="D29" s="49">
        <f>C29/C94*1000</f>
        <v>0</v>
      </c>
      <c r="E29" s="161"/>
      <c r="F29" s="160">
        <v>0</v>
      </c>
      <c r="G29" s="34">
        <f>F29/F94*1000</f>
        <v>0</v>
      </c>
      <c r="H29" s="106"/>
    </row>
    <row r="30" spans="1:8" ht="14.4" x14ac:dyDescent="0.3">
      <c r="A30" s="31" t="s">
        <v>51</v>
      </c>
      <c r="B30" s="113" t="s">
        <v>52</v>
      </c>
      <c r="C30" s="108">
        <v>1875.665</v>
      </c>
      <c r="D30" s="34">
        <f>C30/C94*1000</f>
        <v>121.75373570306516</v>
      </c>
      <c r="E30" s="158"/>
      <c r="F30" s="159">
        <v>270.86500000000001</v>
      </c>
      <c r="G30" s="34">
        <f>F30/F94*1000-0.01</f>
        <v>121.7544414475163</v>
      </c>
      <c r="H30" s="106"/>
    </row>
    <row r="31" spans="1:8" ht="27" x14ac:dyDescent="0.3">
      <c r="A31" s="45" t="s">
        <v>53</v>
      </c>
      <c r="B31" s="116" t="s">
        <v>54</v>
      </c>
      <c r="C31" s="108">
        <f>C25+C26+C27</f>
        <v>49579.87000000001</v>
      </c>
      <c r="D31" s="34">
        <f>D25+D26+D27</f>
        <v>3218.4815678398481</v>
      </c>
      <c r="E31" s="158"/>
      <c r="F31" s="159">
        <f>F25+F26+F27</f>
        <v>7159.8250000000007</v>
      </c>
      <c r="G31" s="34">
        <f>G25+G26+G27</f>
        <v>3218.4831622836596</v>
      </c>
      <c r="H31" s="106"/>
    </row>
    <row r="32" spans="1:8" ht="14.4" x14ac:dyDescent="0.3">
      <c r="A32" s="45" t="s">
        <v>55</v>
      </c>
      <c r="B32" s="116" t="s">
        <v>56</v>
      </c>
      <c r="C32" s="108"/>
      <c r="D32" s="47">
        <f>D31</f>
        <v>3218.4815678398481</v>
      </c>
      <c r="E32" s="158"/>
      <c r="F32" s="159"/>
      <c r="G32" s="47">
        <f>G31</f>
        <v>3218.4831622836596</v>
      </c>
      <c r="H32" s="106"/>
    </row>
    <row r="33" spans="1:8" ht="14.4" x14ac:dyDescent="0.3">
      <c r="A33" s="45"/>
      <c r="B33" s="118" t="s">
        <v>58</v>
      </c>
      <c r="C33" s="108"/>
      <c r="D33" s="34"/>
      <c r="E33" s="158"/>
      <c r="F33" s="159"/>
      <c r="G33" s="34"/>
      <c r="H33" s="106"/>
    </row>
    <row r="34" spans="1:8" ht="14.4" x14ac:dyDescent="0.3">
      <c r="A34" s="25" t="s">
        <v>59</v>
      </c>
      <c r="B34" s="107" t="s">
        <v>10</v>
      </c>
      <c r="C34" s="108">
        <f>C35+C40+C41+C44</f>
        <v>10245.895</v>
      </c>
      <c r="D34" s="34">
        <f>C34/C97*1000</f>
        <v>916.03889137237366</v>
      </c>
      <c r="E34" s="158"/>
      <c r="F34" s="159">
        <f>F35+F40+F41+F44</f>
        <v>1486.731</v>
      </c>
      <c r="G34" s="34">
        <f>F34/F97*1000</f>
        <v>916.03881700554518</v>
      </c>
      <c r="H34" s="106"/>
    </row>
    <row r="35" spans="1:8" ht="14.4" x14ac:dyDescent="0.3">
      <c r="A35" s="31" t="s">
        <v>60</v>
      </c>
      <c r="B35" s="110" t="s">
        <v>12</v>
      </c>
      <c r="C35" s="108">
        <f>C36+C37+C38+C39</f>
        <v>8798.18</v>
      </c>
      <c r="D35" s="34">
        <f>C35/C97*1000</f>
        <v>786.60527492177027</v>
      </c>
      <c r="E35" s="158"/>
      <c r="F35" s="159">
        <f>F36+F37+F38+F39</f>
        <v>1276.6600000000001</v>
      </c>
      <c r="G35" s="34">
        <f>F35/F97*1000</f>
        <v>786.60505237215034</v>
      </c>
      <c r="H35" s="106"/>
    </row>
    <row r="36" spans="1:8" ht="14.4" x14ac:dyDescent="0.3">
      <c r="A36" s="31" t="s">
        <v>61</v>
      </c>
      <c r="B36" s="111" t="s">
        <v>16</v>
      </c>
      <c r="C36" s="108">
        <v>0</v>
      </c>
      <c r="D36" s="34">
        <f>C36/C97*1000</f>
        <v>0</v>
      </c>
      <c r="E36" s="158"/>
      <c r="F36" s="159">
        <v>0</v>
      </c>
      <c r="G36" s="34">
        <f>F36/F97*1000</f>
        <v>0</v>
      </c>
      <c r="H36" s="106"/>
    </row>
    <row r="37" spans="1:8" ht="14.4" x14ac:dyDescent="0.3">
      <c r="A37" s="31" t="s">
        <v>62</v>
      </c>
      <c r="B37" s="112" t="s">
        <v>20</v>
      </c>
      <c r="C37" s="108">
        <v>0.96799999999999997</v>
      </c>
      <c r="D37" s="34">
        <f>C37/C97*1000</f>
        <v>8.6544479213232009E-2</v>
      </c>
      <c r="E37" s="158"/>
      <c r="F37" s="159">
        <v>0.14000000000000001</v>
      </c>
      <c r="G37" s="34">
        <f>F37/F97*1000</f>
        <v>8.6260012322858917E-2</v>
      </c>
      <c r="H37" s="106"/>
    </row>
    <row r="38" spans="1:8" ht="27" x14ac:dyDescent="0.3">
      <c r="A38" s="31" t="s">
        <v>63</v>
      </c>
      <c r="B38" s="113" t="s">
        <v>64</v>
      </c>
      <c r="C38" s="108">
        <v>7528.7749999999996</v>
      </c>
      <c r="D38" s="34">
        <f>C38/C97*1000</f>
        <v>673.11354492624048</v>
      </c>
      <c r="E38" s="158"/>
      <c r="F38" s="159">
        <v>1092.463</v>
      </c>
      <c r="G38" s="34">
        <f>F38/F97*1000</f>
        <v>673.11337030190998</v>
      </c>
      <c r="H38" s="106"/>
    </row>
    <row r="39" spans="1:8" ht="28.2" x14ac:dyDescent="0.3">
      <c r="A39" s="31" t="s">
        <v>65</v>
      </c>
      <c r="B39" s="112" t="s">
        <v>22</v>
      </c>
      <c r="C39" s="108">
        <v>1268.4369999999999</v>
      </c>
      <c r="D39" s="34">
        <f>C39/C97*1000</f>
        <v>113.40518551631648</v>
      </c>
      <c r="E39" s="158"/>
      <c r="F39" s="159">
        <v>184.05699999999999</v>
      </c>
      <c r="G39" s="34">
        <f>F39/F97*1000</f>
        <v>113.40542205791742</v>
      </c>
      <c r="H39" s="106"/>
    </row>
    <row r="40" spans="1:8" ht="27" x14ac:dyDescent="0.3">
      <c r="A40" s="31" t="s">
        <v>66</v>
      </c>
      <c r="B40" s="113" t="s">
        <v>24</v>
      </c>
      <c r="C40" s="108">
        <v>1093.992</v>
      </c>
      <c r="D40" s="34">
        <f>C40/C97*1000</f>
        <v>97.80885113991954</v>
      </c>
      <c r="E40" s="158"/>
      <c r="F40" s="160">
        <v>158.744</v>
      </c>
      <c r="G40" s="34">
        <f>F40/F97*1000</f>
        <v>97.808995686999381</v>
      </c>
      <c r="H40" s="106"/>
    </row>
    <row r="41" spans="1:8" ht="14.4" x14ac:dyDescent="0.3">
      <c r="A41" s="31" t="s">
        <v>67</v>
      </c>
      <c r="B41" s="110" t="s">
        <v>26</v>
      </c>
      <c r="C41" s="108">
        <f>C42+C43</f>
        <v>129.95599999999999</v>
      </c>
      <c r="D41" s="34">
        <f>C41/C97*1000</f>
        <v>11.618775145283861</v>
      </c>
      <c r="E41" s="158"/>
      <c r="F41" s="159">
        <f>F42+F43</f>
        <v>18.856999999999999</v>
      </c>
      <c r="G41" s="34">
        <f>F41/F97*1000</f>
        <v>11.61860751694393</v>
      </c>
      <c r="H41" s="106"/>
    </row>
    <row r="42" spans="1:8" ht="14.4" x14ac:dyDescent="0.3">
      <c r="A42" s="31" t="s">
        <v>68</v>
      </c>
      <c r="B42" s="111" t="s">
        <v>28</v>
      </c>
      <c r="C42" s="108">
        <v>129.95599999999999</v>
      </c>
      <c r="D42" s="34">
        <f>C42/C97*1000</f>
        <v>11.618775145283861</v>
      </c>
      <c r="E42" s="158"/>
      <c r="F42" s="159">
        <v>18.856999999999999</v>
      </c>
      <c r="G42" s="34">
        <f>F42/F97*1000</f>
        <v>11.61860751694393</v>
      </c>
      <c r="H42" s="106"/>
    </row>
    <row r="43" spans="1:8" ht="14.4" x14ac:dyDescent="0.3">
      <c r="A43" s="31" t="s">
        <v>69</v>
      </c>
      <c r="B43" s="111" t="s">
        <v>30</v>
      </c>
      <c r="C43" s="108">
        <v>0</v>
      </c>
      <c r="D43" s="34">
        <f>C43/C97*1000</f>
        <v>0</v>
      </c>
      <c r="E43" s="158"/>
      <c r="F43" s="159">
        <v>0</v>
      </c>
      <c r="G43" s="34">
        <f>F43/F97*1000</f>
        <v>0</v>
      </c>
      <c r="H43" s="106"/>
    </row>
    <row r="44" spans="1:8" ht="14.4" x14ac:dyDescent="0.3">
      <c r="A44" s="31" t="s">
        <v>70</v>
      </c>
      <c r="B44" s="110" t="s">
        <v>32</v>
      </c>
      <c r="C44" s="108">
        <f>C45+C46</f>
        <v>223.767</v>
      </c>
      <c r="D44" s="34">
        <f>C44/C97*1000</f>
        <v>20.005990165400092</v>
      </c>
      <c r="E44" s="158"/>
      <c r="F44" s="159">
        <f>F45+F46</f>
        <v>32.47</v>
      </c>
      <c r="G44" s="34">
        <f>F44/F97*1000</f>
        <v>20.00616142945163</v>
      </c>
      <c r="H44" s="106"/>
    </row>
    <row r="45" spans="1:8" ht="28.2" x14ac:dyDescent="0.3">
      <c r="A45" s="31" t="s">
        <v>71</v>
      </c>
      <c r="B45" s="112" t="s">
        <v>34</v>
      </c>
      <c r="C45" s="108">
        <v>164.60499999999999</v>
      </c>
      <c r="D45" s="34">
        <f>C45/C97*1000</f>
        <v>14.71658471166741</v>
      </c>
      <c r="E45" s="158"/>
      <c r="F45" s="159">
        <v>23.885000000000002</v>
      </c>
      <c r="G45" s="34">
        <f>F45/F97*1000</f>
        <v>14.716574245224894</v>
      </c>
      <c r="H45" s="106"/>
    </row>
    <row r="46" spans="1:8" ht="14.4" x14ac:dyDescent="0.3">
      <c r="A46" s="119" t="s">
        <v>72</v>
      </c>
      <c r="B46" s="120" t="s">
        <v>36</v>
      </c>
      <c r="C46" s="121">
        <v>59.161999999999999</v>
      </c>
      <c r="D46" s="122">
        <f>C46/C97*1000</f>
        <v>5.2894054537326776</v>
      </c>
      <c r="E46" s="162"/>
      <c r="F46" s="163">
        <v>8.5850000000000009</v>
      </c>
      <c r="G46" s="122">
        <f>F46/F97*1000</f>
        <v>5.2895871842267406</v>
      </c>
      <c r="H46" s="106"/>
    </row>
    <row r="47" spans="1:8" ht="14.4" x14ac:dyDescent="0.3">
      <c r="A47" s="55"/>
      <c r="B47" s="13"/>
      <c r="C47" s="124"/>
      <c r="D47" s="125"/>
      <c r="E47" s="125"/>
      <c r="F47" s="124"/>
      <c r="G47" s="125"/>
      <c r="H47" s="106"/>
    </row>
    <row r="48" spans="1:8" ht="14.4" x14ac:dyDescent="0.3">
      <c r="A48" s="7" t="s">
        <v>79</v>
      </c>
      <c r="B48" s="7"/>
      <c r="C48" s="7"/>
      <c r="D48" s="7"/>
      <c r="E48" s="7"/>
      <c r="F48" s="7"/>
      <c r="G48" s="7"/>
      <c r="H48" s="126"/>
    </row>
    <row r="49" spans="1:8" ht="14.4" x14ac:dyDescent="0.3">
      <c r="A49" s="55"/>
      <c r="B49" s="13"/>
      <c r="C49" s="124"/>
      <c r="D49" s="125"/>
      <c r="E49" s="125"/>
      <c r="F49" s="124"/>
      <c r="G49" s="125"/>
      <c r="H49" s="106"/>
    </row>
    <row r="50" spans="1:8" ht="14.4" x14ac:dyDescent="0.3">
      <c r="A50" s="19" t="s">
        <v>8</v>
      </c>
      <c r="B50" s="70">
        <v>2</v>
      </c>
      <c r="C50" s="98">
        <v>3</v>
      </c>
      <c r="D50" s="16">
        <v>4</v>
      </c>
      <c r="E50" s="99"/>
      <c r="F50" s="98">
        <v>5</v>
      </c>
      <c r="G50" s="16">
        <v>6</v>
      </c>
      <c r="H50" s="106"/>
    </row>
    <row r="51" spans="1:8" ht="14.4" x14ac:dyDescent="0.3">
      <c r="A51" s="40" t="s">
        <v>73</v>
      </c>
      <c r="B51" s="110" t="s">
        <v>38</v>
      </c>
      <c r="C51" s="108">
        <f>C52+C53</f>
        <v>117.071</v>
      </c>
      <c r="D51" s="34">
        <f>C51/C97*1000</f>
        <v>10.46678587393831</v>
      </c>
      <c r="E51" s="127"/>
      <c r="F51" s="108">
        <f>F52+F53</f>
        <v>16.987000000000002</v>
      </c>
      <c r="G51" s="34">
        <f>F51/F97*1000</f>
        <v>10.466420209488602</v>
      </c>
      <c r="H51" s="106"/>
    </row>
    <row r="52" spans="1:8" ht="28.2" x14ac:dyDescent="0.3">
      <c r="A52" s="31" t="s">
        <v>74</v>
      </c>
      <c r="B52" s="112" t="s">
        <v>34</v>
      </c>
      <c r="C52" s="108">
        <v>83.713999999999999</v>
      </c>
      <c r="D52" s="34">
        <f>C52/C97*1000</f>
        <v>7.4844881537773809</v>
      </c>
      <c r="E52" s="127"/>
      <c r="F52" s="108">
        <v>12.147</v>
      </c>
      <c r="G52" s="34">
        <f>F52/F97*1000</f>
        <v>7.4842883548983368</v>
      </c>
      <c r="H52" s="106"/>
    </row>
    <row r="53" spans="1:8" ht="14.4" x14ac:dyDescent="0.3">
      <c r="A53" s="31" t="s">
        <v>75</v>
      </c>
      <c r="B53" s="111" t="s">
        <v>36</v>
      </c>
      <c r="C53" s="108">
        <v>33.356999999999999</v>
      </c>
      <c r="D53" s="34">
        <f>C53/C97*1000</f>
        <v>2.9822977201609295</v>
      </c>
      <c r="E53" s="127"/>
      <c r="F53" s="108">
        <v>4.84</v>
      </c>
      <c r="G53" s="34">
        <f>F53/F97*1000</f>
        <v>2.9821318545902646</v>
      </c>
      <c r="H53" s="106"/>
    </row>
    <row r="54" spans="1:8" ht="27" x14ac:dyDescent="0.3">
      <c r="A54" s="42" t="s">
        <v>76</v>
      </c>
      <c r="B54" s="116" t="s">
        <v>77</v>
      </c>
      <c r="C54" s="128">
        <f>C34+C51</f>
        <v>10362.966</v>
      </c>
      <c r="D54" s="34">
        <f>C54/C97*1000</f>
        <v>926.50567724631208</v>
      </c>
      <c r="E54" s="127"/>
      <c r="F54" s="128">
        <f>F34+F51</f>
        <v>1503.7180000000001</v>
      </c>
      <c r="G54" s="34">
        <f>F54/F97*1000</f>
        <v>926.50523721503396</v>
      </c>
      <c r="H54" s="106"/>
    </row>
    <row r="55" spans="1:8" ht="14.4" x14ac:dyDescent="0.3">
      <c r="A55" s="40" t="s">
        <v>78</v>
      </c>
      <c r="B55" s="110" t="s">
        <v>44</v>
      </c>
      <c r="C55" s="108">
        <v>0</v>
      </c>
      <c r="D55" s="34">
        <f>C55/C97*1000</f>
        <v>0</v>
      </c>
      <c r="E55" s="127"/>
      <c r="F55" s="108">
        <v>0</v>
      </c>
      <c r="G55" s="34">
        <f>F55/F97*1000</f>
        <v>0</v>
      </c>
      <c r="H55" s="106"/>
    </row>
    <row r="56" spans="1:8" ht="14.4" x14ac:dyDescent="0.3">
      <c r="A56" s="40" t="s">
        <v>79</v>
      </c>
      <c r="B56" s="110" t="s">
        <v>46</v>
      </c>
      <c r="C56" s="108">
        <f>C57+C59</f>
        <v>138.25299999999999</v>
      </c>
      <c r="D56" s="34">
        <f>C56/C97*1000</f>
        <v>12.360572194903888</v>
      </c>
      <c r="E56" s="127"/>
      <c r="F56" s="108">
        <f>F57+F59</f>
        <v>20.061</v>
      </c>
      <c r="G56" s="34">
        <f>F56/F97*1000</f>
        <v>12.360443622920517</v>
      </c>
      <c r="H56" s="106"/>
    </row>
    <row r="57" spans="1:8" ht="14.4" x14ac:dyDescent="0.3">
      <c r="A57" s="31" t="s">
        <v>80</v>
      </c>
      <c r="B57" s="111" t="s">
        <v>48</v>
      </c>
      <c r="C57" s="108">
        <v>24.885000000000002</v>
      </c>
      <c r="D57" s="34">
        <f>C57/C97*1000</f>
        <v>2.2248547161376844</v>
      </c>
      <c r="E57" s="127"/>
      <c r="F57" s="108">
        <v>3.6110000000000002</v>
      </c>
      <c r="G57" s="34">
        <f>F57/F97*1000</f>
        <v>2.2248921749845967</v>
      </c>
      <c r="H57" s="106"/>
    </row>
    <row r="58" spans="1:8" ht="15" customHeight="1" x14ac:dyDescent="0.3">
      <c r="A58" s="31" t="s">
        <v>81</v>
      </c>
      <c r="B58" s="112" t="s">
        <v>50</v>
      </c>
      <c r="C58" s="108">
        <v>0</v>
      </c>
      <c r="D58" s="34">
        <f>C58/C97*1000</f>
        <v>0</v>
      </c>
      <c r="E58" s="127"/>
      <c r="F58" s="108">
        <v>0</v>
      </c>
      <c r="G58" s="34">
        <f>F58/F97*1000</f>
        <v>0</v>
      </c>
      <c r="H58" s="106"/>
    </row>
    <row r="59" spans="1:8" ht="14.4" x14ac:dyDescent="0.3">
      <c r="A59" s="31" t="s">
        <v>82</v>
      </c>
      <c r="B59" s="113" t="s">
        <v>52</v>
      </c>
      <c r="C59" s="108">
        <v>113.36799999999999</v>
      </c>
      <c r="D59" s="34">
        <f>C59/C97*1000</f>
        <v>10.135717478766205</v>
      </c>
      <c r="E59" s="127"/>
      <c r="F59" s="108">
        <v>16.45</v>
      </c>
      <c r="G59" s="34">
        <f>F59/F97*1000</f>
        <v>10.135551447935921</v>
      </c>
      <c r="H59" s="106"/>
    </row>
    <row r="60" spans="1:8" ht="27" x14ac:dyDescent="0.3">
      <c r="A60" s="45" t="s">
        <v>83</v>
      </c>
      <c r="B60" s="116" t="s">
        <v>84</v>
      </c>
      <c r="C60" s="128">
        <f>C54+C56</f>
        <v>10501.219000000001</v>
      </c>
      <c r="D60" s="34">
        <f>C60/C97*1000</f>
        <v>938.86624944121604</v>
      </c>
      <c r="E60" s="127"/>
      <c r="F60" s="128">
        <f>F54+F56</f>
        <v>1523.779</v>
      </c>
      <c r="G60" s="34">
        <f>F60/F97*1000</f>
        <v>938.86568083795441</v>
      </c>
      <c r="H60" s="106"/>
    </row>
    <row r="61" spans="1:8" ht="27" x14ac:dyDescent="0.3">
      <c r="A61" s="45" t="s">
        <v>85</v>
      </c>
      <c r="B61" s="116" t="s">
        <v>86</v>
      </c>
      <c r="C61" s="108"/>
      <c r="D61" s="47">
        <f>D60</f>
        <v>938.86624944121604</v>
      </c>
      <c r="E61" s="127"/>
      <c r="F61" s="108"/>
      <c r="G61" s="47">
        <f>G60</f>
        <v>938.86568083795441</v>
      </c>
      <c r="H61" s="106"/>
    </row>
    <row r="62" spans="1:8" ht="14.4" x14ac:dyDescent="0.3">
      <c r="A62" s="45"/>
      <c r="B62" s="116" t="s">
        <v>87</v>
      </c>
      <c r="C62" s="108"/>
      <c r="D62" s="34"/>
      <c r="E62" s="127"/>
      <c r="F62" s="108"/>
      <c r="G62" s="34"/>
      <c r="H62" s="106"/>
    </row>
    <row r="63" spans="1:8" ht="14.4" x14ac:dyDescent="0.3">
      <c r="A63" s="25" t="s">
        <v>88</v>
      </c>
      <c r="B63" s="107" t="s">
        <v>10</v>
      </c>
      <c r="C63" s="108">
        <f>C64+C65+C66+C69</f>
        <v>661.83100000000002</v>
      </c>
      <c r="D63" s="34">
        <f>C63/C95*1000</f>
        <v>51.762161739402472</v>
      </c>
      <c r="E63" s="127"/>
      <c r="F63" s="108">
        <f>F64+F65+F66+F69</f>
        <v>91.825999999999993</v>
      </c>
      <c r="G63" s="34">
        <f>F63/F95*1000</f>
        <v>51.762119503945883</v>
      </c>
      <c r="H63" s="106"/>
    </row>
    <row r="64" spans="1:8" ht="14.4" x14ac:dyDescent="0.3">
      <c r="A64" s="31" t="s">
        <v>89</v>
      </c>
      <c r="B64" s="110" t="s">
        <v>90</v>
      </c>
      <c r="C64" s="108">
        <v>122.06699999999999</v>
      </c>
      <c r="D64" s="34">
        <f>C64/C95*1000</f>
        <v>9.5469263256687</v>
      </c>
      <c r="E64" s="127"/>
      <c r="F64" s="108">
        <v>16.936</v>
      </c>
      <c r="G64" s="34">
        <f>F64/F95*1000</f>
        <v>9.5467869222096962</v>
      </c>
      <c r="H64" s="106"/>
    </row>
    <row r="65" spans="1:8" ht="27" x14ac:dyDescent="0.3">
      <c r="A65" s="31" t="s">
        <v>91</v>
      </c>
      <c r="B65" s="113" t="s">
        <v>24</v>
      </c>
      <c r="C65" s="108">
        <v>469.53899999999999</v>
      </c>
      <c r="D65" s="34">
        <f>C65/C95*1000</f>
        <v>36.722900046926327</v>
      </c>
      <c r="E65" s="127"/>
      <c r="F65" s="108">
        <v>65.147000000000006</v>
      </c>
      <c r="G65" s="34">
        <f>F65/F95*1000</f>
        <v>36.723224351747461</v>
      </c>
      <c r="H65" s="106"/>
    </row>
    <row r="66" spans="1:8" ht="14.4" x14ac:dyDescent="0.3">
      <c r="A66" s="31" t="s">
        <v>92</v>
      </c>
      <c r="B66" s="110" t="s">
        <v>26</v>
      </c>
      <c r="C66" s="108">
        <f>C67+C68</f>
        <v>15.719000000000001</v>
      </c>
      <c r="D66" s="34">
        <f>C66/C95*1000</f>
        <v>1.2293915219771627</v>
      </c>
      <c r="E66" s="127"/>
      <c r="F66" s="108">
        <f>F67+F68</f>
        <v>2.181</v>
      </c>
      <c r="G66" s="34">
        <f>F66/F95*1000</f>
        <v>1.2294250281848929</v>
      </c>
      <c r="H66" s="106"/>
    </row>
    <row r="67" spans="1:8" ht="14.4" x14ac:dyDescent="0.3">
      <c r="A67" s="36" t="s">
        <v>93</v>
      </c>
      <c r="B67" s="111" t="s">
        <v>28</v>
      </c>
      <c r="C67" s="108">
        <v>1.867</v>
      </c>
      <c r="D67" s="34">
        <f>C67/C95*1000</f>
        <v>0.1460190833724386</v>
      </c>
      <c r="E67" s="127"/>
      <c r="F67" s="108">
        <v>0.25900000000000001</v>
      </c>
      <c r="G67" s="34">
        <f>F67/F95*1000</f>
        <v>0.1459977452085682</v>
      </c>
      <c r="H67" s="106"/>
    </row>
    <row r="68" spans="1:8" ht="14.4" x14ac:dyDescent="0.3">
      <c r="A68" s="36" t="s">
        <v>94</v>
      </c>
      <c r="B68" s="111" t="s">
        <v>30</v>
      </c>
      <c r="C68" s="108">
        <v>13.852</v>
      </c>
      <c r="D68" s="34">
        <f>C68/C95*1000</f>
        <v>1.0833724386047239</v>
      </c>
      <c r="E68" s="127"/>
      <c r="F68" s="108">
        <v>1.9219999999999999</v>
      </c>
      <c r="G68" s="34">
        <f>F68/F95*1000</f>
        <v>1.0834272829763247</v>
      </c>
      <c r="H68" s="106"/>
    </row>
    <row r="69" spans="1:8" ht="14.4" x14ac:dyDescent="0.3">
      <c r="A69" s="45" t="s">
        <v>95</v>
      </c>
      <c r="B69" s="110" t="s">
        <v>32</v>
      </c>
      <c r="C69" s="108">
        <f>C70+C71</f>
        <v>54.506</v>
      </c>
      <c r="D69" s="114">
        <f>C69/C95*1000</f>
        <v>4.262943844830283</v>
      </c>
      <c r="E69" s="129"/>
      <c r="F69" s="130">
        <f>F70+F71</f>
        <v>7.5619999999999994</v>
      </c>
      <c r="G69" s="114">
        <f>F69/F95*1000</f>
        <v>4.2626832018038332</v>
      </c>
      <c r="H69" s="106"/>
    </row>
    <row r="70" spans="1:8" ht="28.2" x14ac:dyDescent="0.3">
      <c r="A70" s="31" t="s">
        <v>96</v>
      </c>
      <c r="B70" s="112" t="s">
        <v>34</v>
      </c>
      <c r="C70" s="108">
        <v>40.094999999999999</v>
      </c>
      <c r="D70" s="34">
        <f>C70/C95*1000</f>
        <v>3.1358517128108869</v>
      </c>
      <c r="E70" s="127"/>
      <c r="F70" s="108">
        <v>5.5629999999999997</v>
      </c>
      <c r="G70" s="34">
        <f>F70/F95*1000</f>
        <v>3.1358511837655012</v>
      </c>
      <c r="H70" s="106"/>
    </row>
    <row r="71" spans="1:8" ht="14.4" x14ac:dyDescent="0.3">
      <c r="A71" s="31" t="s">
        <v>97</v>
      </c>
      <c r="B71" s="111" t="s">
        <v>36</v>
      </c>
      <c r="C71" s="108">
        <v>14.411</v>
      </c>
      <c r="D71" s="34">
        <f>C71/C95*1000</f>
        <v>1.1270921320193963</v>
      </c>
      <c r="E71" s="127"/>
      <c r="F71" s="108">
        <v>1.9990000000000001</v>
      </c>
      <c r="G71" s="34">
        <f>F71/F95*1000</f>
        <v>1.1268320180383316</v>
      </c>
      <c r="H71" s="106"/>
    </row>
    <row r="72" spans="1:8" ht="14.4" x14ac:dyDescent="0.3">
      <c r="A72" s="40" t="s">
        <v>98</v>
      </c>
      <c r="B72" s="110" t="s">
        <v>38</v>
      </c>
      <c r="C72" s="108">
        <f>C73+C74</f>
        <v>28.515999999999998</v>
      </c>
      <c r="D72" s="34">
        <f>C72/C95*1000</f>
        <v>2.2302518379477556</v>
      </c>
      <c r="E72" s="127"/>
      <c r="F72" s="108">
        <f>F73+F74</f>
        <v>3.9560000000000004</v>
      </c>
      <c r="G72" s="34">
        <f>F72/F95*1000</f>
        <v>2.2299887260428415</v>
      </c>
      <c r="H72" s="106"/>
    </row>
    <row r="73" spans="1:8" ht="28.2" x14ac:dyDescent="0.3">
      <c r="A73" s="31" t="s">
        <v>99</v>
      </c>
      <c r="B73" s="112" t="s">
        <v>34</v>
      </c>
      <c r="C73" s="131">
        <v>20.390999999999998</v>
      </c>
      <c r="D73" s="49">
        <f>C73/C95*1000</f>
        <v>1.5947911778507742</v>
      </c>
      <c r="E73" s="132"/>
      <c r="F73" s="131">
        <v>2.8290000000000002</v>
      </c>
      <c r="G73" s="49">
        <f>F73/F95*1000</f>
        <v>1.5947012401352876</v>
      </c>
      <c r="H73" s="133"/>
    </row>
    <row r="74" spans="1:8" ht="14.4" x14ac:dyDescent="0.3">
      <c r="A74" s="31" t="s">
        <v>100</v>
      </c>
      <c r="B74" s="111" t="s">
        <v>36</v>
      </c>
      <c r="C74" s="134">
        <v>8.125</v>
      </c>
      <c r="D74" s="49">
        <f>C74/C95*1000</f>
        <v>0.6354606600969811</v>
      </c>
      <c r="E74" s="132"/>
      <c r="F74" s="131">
        <v>1.127</v>
      </c>
      <c r="G74" s="49">
        <f>F74/F95*1000</f>
        <v>0.63528748590755357</v>
      </c>
      <c r="H74" s="133"/>
    </row>
    <row r="75" spans="1:8" ht="14.4" x14ac:dyDescent="0.3">
      <c r="A75" s="42" t="s">
        <v>101</v>
      </c>
      <c r="B75" s="116" t="s">
        <v>104</v>
      </c>
      <c r="C75" s="135">
        <f>C63+C72</f>
        <v>690.34699999999998</v>
      </c>
      <c r="D75" s="47">
        <f>C75/C95*1000</f>
        <v>53.992413577350227</v>
      </c>
      <c r="E75" s="132"/>
      <c r="F75" s="135">
        <f>F63+F72</f>
        <v>95.781999999999996</v>
      </c>
      <c r="G75" s="47">
        <f>F75/F95*1000</f>
        <v>53.992108229988723</v>
      </c>
      <c r="H75" s="133"/>
    </row>
    <row r="76" spans="1:8" ht="14.4" x14ac:dyDescent="0.3">
      <c r="A76" s="42" t="s">
        <v>103</v>
      </c>
      <c r="B76" s="110" t="s">
        <v>44</v>
      </c>
      <c r="C76" s="136">
        <v>0</v>
      </c>
      <c r="D76" s="49">
        <v>0</v>
      </c>
      <c r="E76" s="137"/>
      <c r="F76" s="136">
        <v>0</v>
      </c>
      <c r="G76" s="49">
        <v>0</v>
      </c>
      <c r="H76" s="133"/>
    </row>
    <row r="77" spans="1:8" ht="14.4" x14ac:dyDescent="0.3">
      <c r="A77" s="40" t="s">
        <v>105</v>
      </c>
      <c r="B77" s="110" t="s">
        <v>46</v>
      </c>
      <c r="C77" s="108">
        <f>C78+C80</f>
        <v>33.676000000000002</v>
      </c>
      <c r="D77" s="138">
        <f>C77/C95*1000+0.003</f>
        <v>2.6368182386985768</v>
      </c>
      <c r="E77" s="139"/>
      <c r="F77" s="108">
        <f>F78+F80</f>
        <v>4.6719999999999997</v>
      </c>
      <c r="G77" s="138">
        <f>F77/F95*1000+0.003</f>
        <v>2.6365963923337095</v>
      </c>
      <c r="H77" s="100"/>
    </row>
    <row r="78" spans="1:8" ht="14.4" x14ac:dyDescent="0.3">
      <c r="A78" s="31" t="s">
        <v>154</v>
      </c>
      <c r="B78" s="111" t="s">
        <v>48</v>
      </c>
      <c r="C78" s="140">
        <v>6.0620000000000003</v>
      </c>
      <c r="D78" s="141">
        <f>C78/C95*1000+0.003</f>
        <v>0.4771123103394338</v>
      </c>
      <c r="E78" s="142"/>
      <c r="F78" s="140">
        <v>0.84099999999999997</v>
      </c>
      <c r="G78" s="141">
        <f>F78/F95*1000+0.003</f>
        <v>0.47706989853438553</v>
      </c>
    </row>
    <row r="79" spans="1:8" ht="15" customHeight="1" x14ac:dyDescent="0.3">
      <c r="A79" s="31" t="s">
        <v>155</v>
      </c>
      <c r="B79" s="112" t="s">
        <v>50</v>
      </c>
      <c r="C79" s="108">
        <v>0</v>
      </c>
      <c r="D79" s="34">
        <v>0</v>
      </c>
      <c r="E79" s="144"/>
      <c r="F79" s="108">
        <v>0</v>
      </c>
      <c r="G79" s="34">
        <v>0</v>
      </c>
    </row>
    <row r="80" spans="1:8" ht="14.4" x14ac:dyDescent="0.3">
      <c r="A80" s="31" t="s">
        <v>156</v>
      </c>
      <c r="B80" s="113" t="s">
        <v>52</v>
      </c>
      <c r="C80" s="108">
        <v>27.614000000000001</v>
      </c>
      <c r="D80" s="34">
        <f>C80/C95*1000</f>
        <v>2.1597059283591431</v>
      </c>
      <c r="E80" s="144"/>
      <c r="F80" s="143">
        <v>3.831</v>
      </c>
      <c r="G80" s="34">
        <f>F80/F95*1000</f>
        <v>2.1595264937993237</v>
      </c>
    </row>
    <row r="81" spans="1:7" ht="27" x14ac:dyDescent="0.3">
      <c r="A81" s="45" t="s">
        <v>106</v>
      </c>
      <c r="B81" s="116" t="s">
        <v>111</v>
      </c>
      <c r="C81" s="108">
        <f>C75+C77</f>
        <v>724.02300000000002</v>
      </c>
      <c r="D81" s="34">
        <f>C81/C95*1000</f>
        <v>56.626231816048801</v>
      </c>
      <c r="E81" s="144"/>
      <c r="F81" s="108">
        <f>F75+F77</f>
        <v>100.45399999999999</v>
      </c>
      <c r="G81" s="34">
        <f>F81/F95*1000</f>
        <v>56.625704622322431</v>
      </c>
    </row>
    <row r="82" spans="1:7" ht="14.4" x14ac:dyDescent="0.3">
      <c r="A82" s="45" t="s">
        <v>110</v>
      </c>
      <c r="B82" s="116" t="s">
        <v>113</v>
      </c>
      <c r="C82" s="143"/>
      <c r="D82" s="47">
        <f>D81</f>
        <v>56.626231816048801</v>
      </c>
      <c r="E82" s="144"/>
      <c r="F82" s="143"/>
      <c r="G82" s="47">
        <f>G81</f>
        <v>56.625704622322431</v>
      </c>
    </row>
    <row r="83" spans="1:7" ht="14.4" x14ac:dyDescent="0.3">
      <c r="A83" s="45" t="s">
        <v>112</v>
      </c>
      <c r="B83" s="116" t="s">
        <v>115</v>
      </c>
      <c r="C83" s="128">
        <f>C25+C54+C75</f>
        <v>57944.938000000009</v>
      </c>
      <c r="D83" s="34">
        <f>D25+D54+D75</f>
        <v>4024.4794834002914</v>
      </c>
      <c r="E83" s="144"/>
      <c r="F83" s="128">
        <f>F25+F54+F75</f>
        <v>8371.1209999999992</v>
      </c>
      <c r="G83" s="34">
        <f>G25+G54+G75</f>
        <v>4024.4775834760412</v>
      </c>
    </row>
    <row r="84" spans="1:7" ht="14.4" x14ac:dyDescent="0.3">
      <c r="A84" s="45" t="s">
        <v>114</v>
      </c>
      <c r="B84" s="146" t="s">
        <v>44</v>
      </c>
      <c r="C84" s="115">
        <f>C26</f>
        <v>400.84899999999999</v>
      </c>
      <c r="D84" s="34">
        <f>D26</f>
        <v>26.020031936853314</v>
      </c>
      <c r="E84" s="144"/>
      <c r="F84" s="115">
        <f>F26</f>
        <v>57.881</v>
      </c>
      <c r="G84" s="34">
        <f>G26</f>
        <v>26.019779725781074</v>
      </c>
    </row>
    <row r="85" spans="1:7" ht="14.4" x14ac:dyDescent="0.3">
      <c r="A85" s="45" t="s">
        <v>116</v>
      </c>
      <c r="B85" s="116" t="s">
        <v>118</v>
      </c>
      <c r="C85" s="108">
        <f>C27+C56+C77</f>
        <v>2459.3249999999998</v>
      </c>
      <c r="D85" s="34">
        <f>D27+D56+D77</f>
        <v>163.47753375996851</v>
      </c>
      <c r="E85" s="144"/>
      <c r="F85" s="108">
        <f>F27+F56+F77</f>
        <v>355.05599999999998</v>
      </c>
      <c r="G85" s="34">
        <f>G27+G56+G77</f>
        <v>163.48018454211419</v>
      </c>
    </row>
    <row r="86" spans="1:7" ht="14.4" x14ac:dyDescent="0.3">
      <c r="A86" s="31" t="s">
        <v>157</v>
      </c>
      <c r="B86" s="111" t="s">
        <v>48</v>
      </c>
      <c r="C86" s="108">
        <f>C28+C57+C78</f>
        <v>442.678</v>
      </c>
      <c r="D86" s="34">
        <f>D28+D57+D78</f>
        <v>29.428374649778039</v>
      </c>
      <c r="E86" s="144"/>
      <c r="F86" s="108">
        <f>F28+F57+F78</f>
        <v>63.91</v>
      </c>
      <c r="G86" s="34">
        <f>G28+G57+G78</f>
        <v>29.430665152862655</v>
      </c>
    </row>
    <row r="87" spans="1:7" ht="15" customHeight="1" x14ac:dyDescent="0.3">
      <c r="A87" s="31" t="s">
        <v>158</v>
      </c>
      <c r="B87" s="112" t="s">
        <v>50</v>
      </c>
      <c r="C87" s="108">
        <f>C29</f>
        <v>0</v>
      </c>
      <c r="D87" s="34">
        <f>D29+D58+D79</f>
        <v>0</v>
      </c>
      <c r="E87" s="144"/>
      <c r="F87" s="108">
        <f>F29</f>
        <v>0</v>
      </c>
      <c r="G87" s="34">
        <f>G29</f>
        <v>0</v>
      </c>
    </row>
    <row r="88" spans="1:7" ht="14.4" x14ac:dyDescent="0.3">
      <c r="A88" s="31" t="s">
        <v>159</v>
      </c>
      <c r="B88" s="113" t="s">
        <v>52</v>
      </c>
      <c r="C88" s="108">
        <f>C30+C59+C80</f>
        <v>2016.6469999999999</v>
      </c>
      <c r="D88" s="34">
        <f>D30+D59+D80</f>
        <v>134.04915911019049</v>
      </c>
      <c r="E88" s="144"/>
      <c r="F88" s="108">
        <f>F30+F59+F80</f>
        <v>291.14600000000002</v>
      </c>
      <c r="G88" s="34">
        <f>G30+G59+G80</f>
        <v>134.04951938925154</v>
      </c>
    </row>
    <row r="89" spans="1:7" ht="27" x14ac:dyDescent="0.3">
      <c r="A89" s="31" t="s">
        <v>117</v>
      </c>
      <c r="B89" s="116" t="s">
        <v>123</v>
      </c>
      <c r="C89" s="108">
        <f>C83+C84+C85</f>
        <v>60805.112000000008</v>
      </c>
      <c r="D89" s="47">
        <f>D83+D84+D85</f>
        <v>4213.9770490971132</v>
      </c>
      <c r="E89" s="144"/>
      <c r="F89" s="108">
        <f>F83+F84+F85</f>
        <v>8784.0579999999991</v>
      </c>
      <c r="G89" s="47">
        <f>G83+G84+G85</f>
        <v>4213.9775477439362</v>
      </c>
    </row>
    <row r="90" spans="1:7" ht="14.4" x14ac:dyDescent="0.3">
      <c r="A90" s="31" t="s">
        <v>122</v>
      </c>
      <c r="B90" s="116" t="s">
        <v>125</v>
      </c>
      <c r="C90" s="108"/>
      <c r="D90" s="47">
        <f>D89</f>
        <v>4213.9770490971132</v>
      </c>
      <c r="E90" s="144"/>
      <c r="F90" s="108"/>
      <c r="G90" s="47">
        <f>G89</f>
        <v>4213.9775477439362</v>
      </c>
    </row>
    <row r="91" spans="1:7" ht="14.4" x14ac:dyDescent="0.3">
      <c r="A91" s="31" t="s">
        <v>124</v>
      </c>
      <c r="B91" s="116" t="s">
        <v>127</v>
      </c>
      <c r="C91" s="143"/>
      <c r="D91" s="34">
        <f>D90*0.2</f>
        <v>842.79540981942273</v>
      </c>
      <c r="E91" s="144"/>
      <c r="F91" s="143"/>
      <c r="G91" s="34">
        <f>G90*0.2</f>
        <v>842.79550954878732</v>
      </c>
    </row>
    <row r="92" spans="1:7" ht="14.4" x14ac:dyDescent="0.3">
      <c r="A92" s="31" t="s">
        <v>126</v>
      </c>
      <c r="B92" s="116" t="s">
        <v>129</v>
      </c>
      <c r="C92" s="143"/>
      <c r="D92" s="47">
        <f>D90+D91+0.003</f>
        <v>5056.7754589165352</v>
      </c>
      <c r="E92" s="144"/>
      <c r="F92" s="143"/>
      <c r="G92" s="47">
        <f>G90+G91+0.003</f>
        <v>5056.7760572927227</v>
      </c>
    </row>
    <row r="93" spans="1:7" ht="27" x14ac:dyDescent="0.3">
      <c r="A93" s="31" t="s">
        <v>128</v>
      </c>
      <c r="B93" s="116" t="s">
        <v>131</v>
      </c>
      <c r="C93" s="143"/>
      <c r="D93" s="47">
        <f>D92</f>
        <v>5056.7754589165352</v>
      </c>
      <c r="E93" s="144"/>
      <c r="F93" s="143"/>
      <c r="G93" s="47">
        <f>G92</f>
        <v>5056.7760572927227</v>
      </c>
    </row>
    <row r="94" spans="1:7" ht="27" x14ac:dyDescent="0.3">
      <c r="A94" s="31" t="s">
        <v>130</v>
      </c>
      <c r="B94" s="116" t="s">
        <v>133</v>
      </c>
      <c r="C94" s="143">
        <v>15405.4</v>
      </c>
      <c r="D94" s="145"/>
      <c r="E94" s="144"/>
      <c r="F94" s="143">
        <v>2224.5</v>
      </c>
      <c r="G94" s="145"/>
    </row>
    <row r="95" spans="1:7" ht="27" x14ac:dyDescent="0.3">
      <c r="A95" s="45" t="s">
        <v>132</v>
      </c>
      <c r="B95" s="116" t="s">
        <v>135</v>
      </c>
      <c r="C95" s="143">
        <v>12786</v>
      </c>
      <c r="D95" s="145"/>
      <c r="E95" s="144"/>
      <c r="F95" s="143">
        <v>1774</v>
      </c>
      <c r="G95" s="145"/>
    </row>
    <row r="96" spans="1:7" ht="14.4" x14ac:dyDescent="0.3">
      <c r="A96" s="92"/>
      <c r="B96" s="43" t="s">
        <v>146</v>
      </c>
      <c r="C96" s="148"/>
      <c r="D96" s="149"/>
      <c r="E96" s="142"/>
      <c r="F96" s="148"/>
      <c r="G96" s="149"/>
    </row>
    <row r="97" spans="1:7" ht="27" x14ac:dyDescent="0.3">
      <c r="A97" s="45" t="s">
        <v>160</v>
      </c>
      <c r="B97" s="43" t="s">
        <v>148</v>
      </c>
      <c r="C97" s="148">
        <v>11185</v>
      </c>
      <c r="D97" s="149"/>
      <c r="E97" s="142"/>
      <c r="F97" s="148">
        <v>1623</v>
      </c>
      <c r="G97" s="149"/>
    </row>
    <row r="98" spans="1:7" ht="27" x14ac:dyDescent="0.3">
      <c r="A98" s="155" t="s">
        <v>161</v>
      </c>
      <c r="B98" s="43" t="s">
        <v>150</v>
      </c>
      <c r="C98" s="148">
        <v>1601</v>
      </c>
      <c r="D98" s="149"/>
      <c r="E98" s="142"/>
      <c r="F98" s="148">
        <v>151</v>
      </c>
      <c r="G98" s="149"/>
    </row>
    <row r="99" spans="1:7" ht="14.4" x14ac:dyDescent="0.3">
      <c r="A99" s="63" t="s">
        <v>134</v>
      </c>
      <c r="B99" s="150" t="s">
        <v>137</v>
      </c>
      <c r="C99" s="151"/>
      <c r="D99" s="66">
        <f>D85/D83*100</f>
        <v>4.0620789454701347</v>
      </c>
      <c r="E99" s="152"/>
      <c r="F99" s="151"/>
      <c r="G99" s="66">
        <f>G85/G83*100</f>
        <v>4.062146729636205</v>
      </c>
    </row>
    <row r="100" spans="1:7" ht="14.4" x14ac:dyDescent="0.3">
      <c r="A100" s="67"/>
      <c r="B100" s="13"/>
      <c r="C100" s="13"/>
      <c r="D100" s="13"/>
      <c r="E100" s="13"/>
      <c r="F100" s="13"/>
      <c r="G100" s="13"/>
    </row>
    <row r="101" spans="1:7" ht="14.4" x14ac:dyDescent="0.3">
      <c r="A101" s="67"/>
      <c r="B101" s="68" t="s">
        <v>138</v>
      </c>
      <c r="C101" s="13"/>
      <c r="D101" s="68" t="s">
        <v>139</v>
      </c>
      <c r="E101" s="13"/>
      <c r="F101" s="13"/>
      <c r="G101" s="13"/>
    </row>
    <row r="102" spans="1:7" ht="14.4" x14ac:dyDescent="0.3">
      <c r="A102" s="67"/>
      <c r="B102" s="13" t="s">
        <v>140</v>
      </c>
      <c r="C102" s="13"/>
      <c r="D102" s="13" t="s">
        <v>141</v>
      </c>
      <c r="E102" s="13"/>
      <c r="F102" s="13"/>
      <c r="G102" s="13"/>
    </row>
    <row r="103" spans="1:7" ht="14.4" x14ac:dyDescent="0.3">
      <c r="A103" s="67"/>
      <c r="B103" s="13"/>
      <c r="C103" s="13"/>
      <c r="D103" s="13"/>
      <c r="E103" s="13"/>
      <c r="F103" s="13"/>
      <c r="G103" s="13"/>
    </row>
    <row r="104" spans="1:7" ht="14.4" x14ac:dyDescent="0.3">
      <c r="A104" s="69"/>
    </row>
    <row r="105" spans="1:7" ht="14.4" x14ac:dyDescent="0.3">
      <c r="A105" s="69"/>
    </row>
    <row r="106" spans="1:7" ht="14.4" x14ac:dyDescent="0.3">
      <c r="A106" s="69"/>
    </row>
    <row r="107" spans="1:7" ht="14.4" x14ac:dyDescent="0.3">
      <c r="A107" s="69"/>
    </row>
    <row r="108" spans="1:7" ht="14.4" x14ac:dyDescent="0.3">
      <c r="A108" s="69"/>
    </row>
    <row r="109" spans="1:7" ht="14.4" x14ac:dyDescent="0.3">
      <c r="A109" s="69"/>
    </row>
    <row r="110" spans="1:7" ht="14.4" x14ac:dyDescent="0.3">
      <c r="A110" s="69"/>
    </row>
    <row r="111" spans="1:7" ht="14.4" x14ac:dyDescent="0.3">
      <c r="A111" s="69"/>
    </row>
    <row r="112" spans="1:7" ht="14.4" x14ac:dyDescent="0.3">
      <c r="A112" s="69"/>
    </row>
    <row r="113" spans="1:1" ht="14.4" x14ac:dyDescent="0.3">
      <c r="A113" s="69"/>
    </row>
    <row r="114" spans="1:1" ht="14.4" x14ac:dyDescent="0.3">
      <c r="A114" s="69"/>
    </row>
    <row r="115" spans="1:1" ht="14.4" x14ac:dyDescent="0.3">
      <c r="A115" s="69"/>
    </row>
    <row r="116" spans="1:1" ht="14.4" x14ac:dyDescent="0.3">
      <c r="A116" s="69"/>
    </row>
    <row r="117" spans="1:1" ht="14.4" x14ac:dyDescent="0.3">
      <c r="A117" s="69"/>
    </row>
    <row r="118" spans="1:1" ht="14.4" x14ac:dyDescent="0.3">
      <c r="A118" s="69"/>
    </row>
    <row r="119" spans="1:1" ht="14.4" x14ac:dyDescent="0.3">
      <c r="A119" s="69"/>
    </row>
    <row r="120" spans="1:1" ht="14.4" x14ac:dyDescent="0.3"/>
    <row r="121" spans="1:1" ht="14.4" x14ac:dyDescent="0.3"/>
    <row r="122" spans="1:1" ht="14.4" x14ac:dyDescent="0.3"/>
    <row r="123" spans="1:1" ht="14.4" x14ac:dyDescent="0.3"/>
    <row r="124" spans="1:1" ht="14.4" x14ac:dyDescent="0.3"/>
    <row r="125" spans="1:1" ht="14.4" x14ac:dyDescent="0.3"/>
    <row r="126" spans="1:1" ht="14.4" x14ac:dyDescent="0.3"/>
    <row r="127" spans="1:1" ht="14.4" x14ac:dyDescent="0.3"/>
    <row r="128" spans="1:1" ht="14.4" x14ac:dyDescent="0.3"/>
    <row r="129" ht="14.4" x14ac:dyDescent="0.3"/>
    <row r="130" ht="14.4" x14ac:dyDescent="0.3"/>
    <row r="131" ht="14.4" x14ac:dyDescent="0.3"/>
    <row r="132" ht="14.4" x14ac:dyDescent="0.3"/>
    <row r="133" ht="14.4" x14ac:dyDescent="0.3"/>
  </sheetData>
  <mergeCells count="8">
    <mergeCell ref="A48:G48"/>
    <mergeCell ref="A1:G1"/>
    <mergeCell ref="A2:G2"/>
    <mergeCell ref="A4:A5"/>
    <mergeCell ref="B4:B5"/>
    <mergeCell ref="C4:D4"/>
    <mergeCell ref="E4:E5"/>
    <mergeCell ref="F4:G4"/>
  </mergeCells>
  <pageMargins left="0.7" right="0.7" top="0.75" bottom="0.75" header="0.511811023622047" footer="0.511811023622047"/>
  <pageSetup paperSize="9" scale="74" orientation="portrait" horizontalDpi="300" verticalDpi="300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Сосновий 1а</vt:lpstr>
      <vt:lpstr>Харківська 132</vt:lpstr>
      <vt:lpstr>тарифи з ЦТП населення</vt:lpstr>
      <vt:lpstr>тарифи з ЦТП бюджет_інші</vt:lpstr>
      <vt:lpstr>тарифи без ЦТП населення</vt:lpstr>
      <vt:lpstr>тарифи без ЦТП бюджет_інші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Наталія Свінченко</dc:creator>
  <dc:description/>
  <cp:lastModifiedBy>Наталія Свінченко</cp:lastModifiedBy>
  <cp:revision>1</cp:revision>
  <dcterms:created xsi:type="dcterms:W3CDTF">2006-09-28T05:33:49Z</dcterms:created>
  <dcterms:modified xsi:type="dcterms:W3CDTF">2025-09-23T06:25:23Z</dcterms:modified>
  <dc:language>uk-UA</dc:language>
</cp:coreProperties>
</file>